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F:\copilot-projects\ranquia\static\downloads\"/>
    </mc:Choice>
  </mc:AlternateContent>
  <xr:revisionPtr revIDLastSave="0" documentId="13_ncr:1_{34DACECB-4CBB-42EE-8230-4BD69A34B5FF}" xr6:coauthVersionLast="47" xr6:coauthVersionMax="47" xr10:uidLastSave="{00000000-0000-0000-0000-000000000000}"/>
  <bookViews>
    <workbookView xWindow="25485" yWindow="10845" windowWidth="22140" windowHeight="18285" xr2:uid="{00000000-000D-0000-FFFF-FFFF00000000}"/>
  </bookViews>
  <sheets>
    <sheet name="00_LEEME" sheetId="1" r:id="rId1"/>
    <sheet name="01_CONFIG" sheetId="2" r:id="rId2"/>
    <sheet name="02_PRUEBA_30M" sheetId="3" r:id="rId3"/>
    <sheet name="03_SCORECARD" sheetId="4" r:id="rId4"/>
    <sheet name="04_COSTE" sheetId="5" r:id="rId5"/>
    <sheet name="05_DECISION" sheetId="6" r:id="rId6"/>
    <sheet name="06_EJEMPLO_FICTICIO" sheetId="7" r:id="rId7"/>
    <sheet name="07_DICCIONARIO" sheetId="8" r:id="rId8"/>
  </sheets>
  <definedNames>
    <definedName name="_xlnm._FilterDatabase" localSheetId="0" hidden="1">'00_LEEME'!$A$3:$B$19</definedName>
    <definedName name="_xlnm._FilterDatabase" localSheetId="2" hidden="1">'02_PRUEBA_30M'!$A$3:$D$28</definedName>
    <definedName name="_xlnm._FilterDatabase" localSheetId="3" hidden="1">'03_SCORECARD'!$A$3:$F$9</definedName>
    <definedName name="_xlnm._FilterDatabase" localSheetId="7" hidden="1">'07_DICCIONARIO'!$A$3:$G$15</definedName>
  </definedNames>
  <calcPr calcId="191029" forceFullCalc="1"/>
</workbook>
</file>

<file path=xl/calcChain.xml><?xml version="1.0" encoding="utf-8"?>
<calcChain xmlns="http://schemas.openxmlformats.org/spreadsheetml/2006/main">
  <c r="G19" i="7" l="1"/>
  <c r="F19" i="7"/>
  <c r="G18" i="7"/>
  <c r="F18" i="7"/>
  <c r="G15" i="7"/>
  <c r="F15" i="7"/>
  <c r="G13" i="7"/>
  <c r="F13" i="7"/>
  <c r="B17" i="6"/>
  <c r="B16" i="6"/>
  <c r="B15" i="6"/>
  <c r="B14" i="6"/>
  <c r="B13" i="6"/>
  <c r="B12" i="6"/>
  <c r="B11" i="6"/>
  <c r="B5" i="6"/>
  <c r="B10" i="5"/>
  <c r="B9" i="5"/>
  <c r="B8" i="5"/>
  <c r="B19" i="6" s="1"/>
  <c r="B7" i="5"/>
  <c r="B6" i="5"/>
  <c r="B4" i="5"/>
  <c r="B5" i="5" s="1"/>
  <c r="D12" i="4"/>
  <c r="C12" i="4"/>
  <c r="E9" i="4"/>
  <c r="B9" i="4"/>
  <c r="E8" i="4"/>
  <c r="B8" i="4"/>
  <c r="E7" i="4"/>
  <c r="B7" i="4"/>
  <c r="E6" i="4"/>
  <c r="B6" i="4"/>
  <c r="E5" i="4"/>
  <c r="B5" i="4"/>
  <c r="E4" i="4"/>
  <c r="B4" i="4"/>
  <c r="B23" i="2"/>
  <c r="B12" i="4" l="1"/>
  <c r="B4" i="6" s="1"/>
  <c r="B7" i="6" s="1"/>
  <c r="G16" i="7"/>
  <c r="F16" i="7"/>
  <c r="G14" i="7"/>
  <c r="F14" i="7"/>
  <c r="B6" i="6"/>
  <c r="B18" i="6"/>
  <c r="F17" i="7" l="1"/>
  <c r="G17" i="7"/>
  <c r="G20" i="7" s="1"/>
</calcChain>
</file>

<file path=xl/sharedStrings.xml><?xml version="1.0" encoding="utf-8"?>
<sst xmlns="http://schemas.openxmlformats.org/spreadsheetml/2006/main" count="432" uniqueCount="301">
  <si>
    <t>Plantilla para evaluar una herramienta de IA en 30 minutos</t>
  </si>
  <si>
    <t>Decide para una tarea concreta: PAGAR, SEGUIR GRATIS o DESCARTAR. FALTAN_DATOS evita una decisión sin evidencia.</t>
  </si>
  <si>
    <t>Paso</t>
  </si>
  <si>
    <t>Instrucción</t>
  </si>
  <si>
    <t>Antes de empezar</t>
  </si>
  <si>
    <t>Duplica el archivo por herramienta. Define una tarea real y tres criterios obligatorios antes de mirar el resultado.</t>
  </si>
  <si>
    <t>0–4 min</t>
  </si>
  <si>
    <t>Define una tarea real, la salida esperada, tres criterios obligatorios, el tiempo manual, la frecuencia y el techo de coste. No uses datos personales, confidenciales, credenciales ni datos de clientes.</t>
  </si>
  <si>
    <t>4–7 min</t>
  </si>
  <si>
    <t>Revisa antes de puntuar la disponibilidad necesaria, la sensibilidad de los datos, la exportación indispensable y las condiciones de facturación y cancelación.</t>
  </si>
  <si>
    <t>7–25 min</t>
  </si>
  <si>
    <t>Ejecuta una sola tarea. Cronometra por separado primera salida, corrección, verificación y exportación/administración; asigna también a esas partidas todo trabajo desplazado.</t>
  </si>
  <si>
    <t>25–30 min</t>
  </si>
  <si>
    <t>Confirma en fuentes oficiales plan, mercado, datos, exportación y cancelación; registra enlace y fecha en evidencia_tarea o notas y aplica el veredicto.</t>
  </si>
  <si>
    <t>Al terminar</t>
  </si>
  <si>
    <t>Guarda la evidencia y duplica el archivo antes de evaluar otra herramienta.</t>
  </si>
  <si>
    <t>Lectura correcta</t>
  </si>
  <si>
    <t>El score usa bandas, no precisión científica. Un 79 no demuestra que una herramienta sea mejor que otra. La decisión solo aplica a la tarea y condiciones registradas.</t>
  </si>
  <si>
    <t>Regla de evidencia</t>
  </si>
  <si>
    <t>El veredicto exige score y evidencia en al menos el porcentaje configurado. Una celda vacía significa no observado y no se convierte en cero.</t>
  </si>
  <si>
    <t>Experiencia y marcas</t>
  </si>
  <si>
    <t>El ejemplo usa una herramienta ficticia. Este workbook no afirma que Ranquia haya probado ninguna marca.</t>
  </si>
  <si>
    <t>Accesibilidad</t>
  </si>
  <si>
    <t>Toda señal de color tiene también texto. No hay información esencial escondida en gráficos ni celdas ocultas.</t>
  </si>
  <si>
    <t>Resultado</t>
  </si>
  <si>
    <t>PAGAR exige gates superados, evidencia suficiente, valor exclusivo de pago observado, ahorro positivo y coste que no supera el techo definido.</t>
  </si>
  <si>
    <t>SEGUIR GRATIS significa que la herramienta puede servir, pero la prueba no justifica pagar todavía.</t>
  </si>
  <si>
    <t>DESCARTAR significa descartar esta compra para esta tarea, no emitir un juicio universal sobre la herramienta.</t>
  </si>
  <si>
    <t>FALTAN_DATOS pide completar la prueba; no es una cuarta recomendación comercial.</t>
  </si>
  <si>
    <t>01_CONFIG</t>
  </si>
  <si>
    <t>Celdas amarillas = entrada. Congela estos valores antes de ejecutar la prueba.</t>
  </si>
  <si>
    <t>Parámetro</t>
  </si>
  <si>
    <t>Valor</t>
  </si>
  <si>
    <t>Requerido</t>
  </si>
  <si>
    <t>Cómo usarlo</t>
  </si>
  <si>
    <t>Moneda</t>
  </si>
  <si>
    <t>Sí</t>
  </si>
  <si>
    <t>Código o unidad; por ejemplo EUR, MXN o UM para un ejercicio ficticio.</t>
  </si>
  <si>
    <t>Precio mensual</t>
  </si>
  <si>
    <t>Introduce 0 si el plan evaluado es gratuito. No dejes vacío.</t>
  </si>
  <si>
    <t>Usos mensuales estimados</t>
  </si>
  <si>
    <t>Supuesto propio para distribuir el precio mensual; documenta su incertidumbre.</t>
  </si>
  <si>
    <t>Coste variable por prueba</t>
  </si>
  <si>
    <t>Créditos, API u otro coste incremental. Usa 0 solo si verificaste que no aplica.</t>
  </si>
  <si>
    <t>Valor por hora</t>
  </si>
  <si>
    <t>No</t>
  </si>
  <si>
    <t>Opcional. Si queda vacío, el coste por resultado excluye trabajo humano.</t>
  </si>
  <si>
    <t>Coste máximo por resultado aceptado</t>
  </si>
  <si>
    <t>Techo que tú aceptarías para esta tarea; no es un benchmark universal.</t>
  </si>
  <si>
    <t>Máximo de corrección (min)</t>
  </si>
  <si>
    <t>Si se supera, PAGAR queda bloqueado y la salida es SEGUIR GRATIS.</t>
  </si>
  <si>
    <t>Umbral PAGAR</t>
  </si>
  <si>
    <t>Banda configurable 0–100; congelar antes de la prueba.</t>
  </si>
  <si>
    <t>Umbral SEGUIR GRATIS</t>
  </si>
  <si>
    <t>Por debajo, se descarta esta compra para esta tarea.</t>
  </si>
  <si>
    <t>Evidencia mínima</t>
  </si>
  <si>
    <t>Proporción de criterios con score y evidencia escrita.</t>
  </si>
  <si>
    <t>Exportación obligatoria</t>
  </si>
  <si>
    <t>SI</t>
  </si>
  <si>
    <t>Si es SI y falla, se aplica DESCARTAR.</t>
  </si>
  <si>
    <t>Criterio</t>
  </si>
  <si>
    <t>Peso</t>
  </si>
  <si>
    <t>Escala</t>
  </si>
  <si>
    <t>Regla</t>
  </si>
  <si>
    <t>Calidad contra criterios obligatorios</t>
  </si>
  <si>
    <t>0–4</t>
  </si>
  <si>
    <t>Editable solo antes de probar; la suma debe ser 100.</t>
  </si>
  <si>
    <t>Corrección/retrabajo requerido</t>
  </si>
  <si>
    <t>Verificabilidad y trazabilidad</t>
  </si>
  <si>
    <t>Integración y exportación</t>
  </si>
  <si>
    <t>Privacidad y control de datos</t>
  </si>
  <si>
    <t>Facturación y cancelación</t>
  </si>
  <si>
    <t>Suma de pesos</t>
  </si>
  <si>
    <t>Debe ser exactamente 100.</t>
  </si>
  <si>
    <t>02_PRUEBA_30M</t>
  </si>
  <si>
    <t>Registra una sola tarea real con entradas saneadas; no incluyas datos personales o confidenciales.</t>
  </si>
  <si>
    <t>Campo</t>
  </si>
  <si>
    <t>ENTRADA</t>
  </si>
  <si>
    <t>Definición</t>
  </si>
  <si>
    <t>trial_id</t>
  </si>
  <si>
    <t>Identificador local sin datos personales.</t>
  </si>
  <si>
    <t>fecha_iso</t>
  </si>
  <si>
    <t>Fecha de prueba en formato AAAA-MM-DD.</t>
  </si>
  <si>
    <t>herramienta_alias</t>
  </si>
  <si>
    <t>Nombre o alias de la herramienta que tú evalúas.</t>
  </si>
  <si>
    <t>tarea_real</t>
  </si>
  <si>
    <t>Trabajo concreto, no una pregunta genérica.</t>
  </si>
  <si>
    <t>salida_esperada</t>
  </si>
  <si>
    <t>Formato y utilidad que debe entregar.</t>
  </si>
  <si>
    <t>criterio_obligatorio_1</t>
  </si>
  <si>
    <t>Condición binaria definida antes de probar.</t>
  </si>
  <si>
    <t>criterio_obligatorio_2</t>
  </si>
  <si>
    <t>criterio_obligatorio_3</t>
  </si>
  <si>
    <t>sensibilidad_datos</t>
  </si>
  <si>
    <t>No introduzcas los datos; solo clasifica el nivel.</t>
  </si>
  <si>
    <t>min_sin_herramienta</t>
  </si>
  <si>
    <t>Estimación del mismo resultado aceptable sin esta herramienta.</t>
  </si>
  <si>
    <t>confianza_estimacion_manual</t>
  </si>
  <si>
    <t>BAJA, MEDIA o ALTA; evita presentar la estimación como medición exacta.</t>
  </si>
  <si>
    <t>min_primera_salida</t>
  </si>
  <si>
    <t>Minutos hasta la primera salida.</t>
  </si>
  <si>
    <t>min_correccion</t>
  </si>
  <si>
    <t>Todo retrabajo humano necesario.</t>
  </si>
  <si>
    <t>min_verificacion</t>
  </si>
  <si>
    <t>Tiempo para contrastar hechos, cálculos y criterios.</t>
  </si>
  <si>
    <t>min_exportacion_admin</t>
  </si>
  <si>
    <t>Exportar, reformatear, iniciar sesión o gestionar archivos.</t>
  </si>
  <si>
    <t>resultados_generados</t>
  </si>
  <si>
    <t>Conteo entero mayor que cero.</t>
  </si>
  <si>
    <t>resultados_aceptados</t>
  </si>
  <si>
    <t>Conteo que cumple los tres criterios obligatorios.</t>
  </si>
  <si>
    <t>criterios_obligatorios_cumplidos</t>
  </si>
  <si>
    <t>SI solo cuando los tres criterios pasan.</t>
  </si>
  <si>
    <t>error_critico_restante</t>
  </si>
  <si>
    <t>SI si queda un error que impide usar la salida.</t>
  </si>
  <si>
    <t>exportacion_lograda</t>
  </si>
  <si>
    <t>SI, NO o NA.</t>
  </si>
  <si>
    <t>privacidad_aceptable</t>
  </si>
  <si>
    <t>SI, NO o NO_SE_SABE según el uso previsto.</t>
  </si>
  <si>
    <t>facturacion_cancelacion_verificada</t>
  </si>
  <si>
    <t>Verifica precio, renovación y cancelación antes de PAGAR.</t>
  </si>
  <si>
    <t>ventaja_pago_observada</t>
  </si>
  <si>
    <t>SI solo si la prueba mostró valor que no ofrece la opción gratis.</t>
  </si>
  <si>
    <t>evidencia_tarea</t>
  </si>
  <si>
    <t>Observaciones reproducibles; no uses adjetivos sin evidencia.</t>
  </si>
  <si>
    <t>notas</t>
  </si>
  <si>
    <t>Contexto, limitaciones o incidencias.</t>
  </si>
  <si>
    <t>03_SCORECARD</t>
  </si>
  <si>
    <t>Puntúa 0–4 y escribe evidencia para cada criterio. Un gate crítico no puede compensarse con promedio.</t>
  </si>
  <si>
    <t>SCORE 0–4</t>
  </si>
  <si>
    <t>EVIDENCIA</t>
  </si>
  <si>
    <t>Puntos</t>
  </si>
  <si>
    <t>Qué observar</t>
  </si>
  <si>
    <t>¿Cumple la salida esperada y los tres criterios?</t>
  </si>
  <si>
    <t>Describe cambios humanos y minutos, no solo sensación de rapidez.</t>
  </si>
  <si>
    <t>Registra cómo contrastaste hechos, cálculos o fuentes.</t>
  </si>
  <si>
    <t>Indica formato obtenido y trabajo adicional necesario.</t>
  </si>
  <si>
    <t>Registra ajuste al nivel de sensibilidad previsto; no pegues datos.</t>
  </si>
  <si>
    <t>Registra qué verificaste sobre precio, renovación y salida.</t>
  </si>
  <si>
    <t>Totales</t>
  </si>
  <si>
    <t>Bandas, no ranking fino</t>
  </si>
  <si>
    <t>Completa score y evidencia en cada fila</t>
  </si>
  <si>
    <t>Ancla observable</t>
  </si>
  <si>
    <t>0</t>
  </si>
  <si>
    <t>Falla, no existe o impide usar la salida.</t>
  </si>
  <si>
    <t>1</t>
  </si>
  <si>
    <t>Insuficiente; requiere reconstrucción o deja riesgo material.</t>
  </si>
  <si>
    <t>2</t>
  </si>
  <si>
    <t>Parcial; sirve con fricción o restricciones importantes.</t>
  </si>
  <si>
    <t>3</t>
  </si>
  <si>
    <t>Cumple lo necesario para la tarea registrada.</t>
  </si>
  <si>
    <t>4</t>
  </si>
  <si>
    <t>Supera lo necesario con evidencia, sin introducir errores nuevos.</t>
  </si>
  <si>
    <t>04_COSTE</t>
  </si>
  <si>
    <t>Salidas calculadas. El coste depende de tus supuestos; no es una tarifa universal.</t>
  </si>
  <si>
    <t>Métrica</t>
  </si>
  <si>
    <t>SALIDA</t>
  </si>
  <si>
    <t>Interpretación</t>
  </si>
  <si>
    <t>Minutos totales</t>
  </si>
  <si>
    <t>Incluye respuesta, corrección, verificación y administración.</t>
  </si>
  <si>
    <t>Ahorro neto estimado (min)</t>
  </si>
  <si>
    <t>Puede ser negativo; el baseline manual es una estimación declarada.</t>
  </si>
  <si>
    <t>Coste herramienta/prueba</t>
  </si>
  <si>
    <t>Precio mensual distribuido por usos estimados, más coste variable.</t>
  </si>
  <si>
    <t>Coste de trabajo</t>
  </si>
  <si>
    <t>Vacío si no se define valor/hora.</t>
  </si>
  <si>
    <t>Coste por resultado aceptado</t>
  </si>
  <si>
    <t>No se calcula cuando no hay resultados aceptados.</t>
  </si>
  <si>
    <t>Tasa de aceptación</t>
  </si>
  <si>
    <t>Resultados aceptados / resultados generados.</t>
  </si>
  <si>
    <t>Incluye coste de trabajo</t>
  </si>
  <si>
    <t>Texto explícito para no confundir un coste parcial con coste total.</t>
  </si>
  <si>
    <t>05_DECISION</t>
  </si>
  <si>
    <t>Las reglas de descarte se aplican antes del score. Lee también los indicadores de razón.</t>
  </si>
  <si>
    <t>Control</t>
  </si>
  <si>
    <t>Datos completos</t>
  </si>
  <si>
    <t>Requeridos completos, pesos=100 y evidencia por encima del mínimo.</t>
  </si>
  <si>
    <t>Gate crítico fallido</t>
  </si>
  <si>
    <t>Aceptación, error crítico, privacidad y exportación obligatoria.</t>
  </si>
  <si>
    <t>Condición para seguir gratis</t>
  </si>
  <si>
    <t>Pago no demostrado, coste/tiempo fuera de techo o facturación sin verificar.</t>
  </si>
  <si>
    <t>VEREDICTO</t>
  </si>
  <si>
    <t>Aplica solo a esta tarea y a los supuestos registrados.</t>
  </si>
  <si>
    <t>Indicador</t>
  </si>
  <si>
    <t>Estado</t>
  </si>
  <si>
    <t>Qué hacer</t>
  </si>
  <si>
    <t>Resultados aceptados</t>
  </si>
  <si>
    <t>Sin salida aceptada no hay compra justificable.</t>
  </si>
  <si>
    <t>Criterios obligatorios</t>
  </si>
  <si>
    <t>Un promedio alto no compensa un criterio obligatorio.</t>
  </si>
  <si>
    <t>Error crítico</t>
  </si>
  <si>
    <t>Corrige y vuelve a probar; no normalices el error.</t>
  </si>
  <si>
    <t>Privacidad</t>
  </si>
  <si>
    <t>No uses datos no autorizados para cerrar la prueba.</t>
  </si>
  <si>
    <t>Exportación</t>
  </si>
  <si>
    <t>Debe funcionar si el formato es obligatorio.</t>
  </si>
  <si>
    <t>Facturación/cancelación</t>
  </si>
  <si>
    <t>Sin verificar: SEGUIR GRATIS.</t>
  </si>
  <si>
    <t>Ventaja de pago</t>
  </si>
  <si>
    <t>Sin ventaja observada: SEGUIR GRATIS.</t>
  </si>
  <si>
    <t>Ahorro neto</t>
  </si>
  <si>
    <t>Incluye corrección, verificación y administración.</t>
  </si>
  <si>
    <t>Coste por aceptado</t>
  </si>
  <si>
    <t>Usa tu techo congelado, no uno universal.</t>
  </si>
  <si>
    <t>06_EJEMPLO_FICTICIO — Asistente Demo A</t>
  </si>
  <si>
    <t>Ejemplo aritmético con mensajes inventados. No es una prueba de Ranquia, una marca real ni una recomendación.</t>
  </si>
  <si>
    <t>Dato</t>
  </si>
  <si>
    <t>Nota</t>
  </si>
  <si>
    <t>Score</t>
  </si>
  <si>
    <t>Tarea</t>
  </si>
  <si>
    <t>Clasificar 12 mensajes de soporte inventados y exportarlos a CSV</t>
  </si>
  <si>
    <t>Los mensajes son ficticios y no contienen datos personales.</t>
  </si>
  <si>
    <t>Calidad</t>
  </si>
  <si>
    <t>UM</t>
  </si>
  <si>
    <t>Unidad monetaria ficticia.</t>
  </si>
  <si>
    <t>Corrección</t>
  </si>
  <si>
    <t>Valor ficticio.</t>
  </si>
  <si>
    <t>Verificabilidad</t>
  </si>
  <si>
    <t>Usos mensuales</t>
  </si>
  <si>
    <t>Supuesto ficticio.</t>
  </si>
  <si>
    <t>Integración/exportación</t>
  </si>
  <si>
    <t>Coste variable</t>
  </si>
  <si>
    <t>Valor/hora</t>
  </si>
  <si>
    <t>Techo por aceptado</t>
  </si>
  <si>
    <t>Política ficticia.</t>
  </si>
  <si>
    <t>Minutos manuales</t>
  </si>
  <si>
    <t>Estimación ficticia.</t>
  </si>
  <si>
    <t>Primera salida</t>
  </si>
  <si>
    <t>Dato demostrativo.</t>
  </si>
  <si>
    <t>Salida</t>
  </si>
  <si>
    <t>Fórmula</t>
  </si>
  <si>
    <t>Verificación</t>
  </si>
  <si>
    <t>Exportación/admin</t>
  </si>
  <si>
    <t>Resultados generados</t>
  </si>
  <si>
    <t>Coste trabajo</t>
  </si>
  <si>
    <t>Cumple los tres criterios ficticios.</t>
  </si>
  <si>
    <t>Criterios cumplidos</t>
  </si>
  <si>
    <t>Ficticio.</t>
  </si>
  <si>
    <t>NO</t>
  </si>
  <si>
    <t>Evidencia</t>
  </si>
  <si>
    <t>Exportación lograda</t>
  </si>
  <si>
    <t>Veredicto</t>
  </si>
  <si>
    <t>Reglas completas</t>
  </si>
  <si>
    <t>Privacidad aceptable</t>
  </si>
  <si>
    <t>Solo datos inventados.</t>
  </si>
  <si>
    <t>Facturación/cancelación verificada</t>
  </si>
  <si>
    <t>Ventaja de pago observada</t>
  </si>
  <si>
    <t>Ficticio; no representa una función real.</t>
  </si>
  <si>
    <t>07_DICCIONARIO</t>
  </si>
  <si>
    <t>Definiciones, valores permitidos y origen de los campos principales.</t>
  </si>
  <si>
    <t>Hoja</t>
  </si>
  <si>
    <t>Campo/celda</t>
  </si>
  <si>
    <t>Tipo/unidad</t>
  </si>
  <si>
    <t>Valores permitidos</t>
  </si>
  <si>
    <t>Origen/fórmula</t>
  </si>
  <si>
    <t>precio_mensual</t>
  </si>
  <si>
    <t>Precio del plan evaluado.</t>
  </si>
  <si>
    <t>decimal/moneda</t>
  </si>
  <si>
    <t>&gt;=0; 0 solo si gratis</t>
  </si>
  <si>
    <t>Usuario/fuente del proveedor</t>
  </si>
  <si>
    <t>usos_mensuales_estimados</t>
  </si>
  <si>
    <t>Supuesto para distribuir el coste.</t>
  </si>
  <si>
    <t>entero/usos</t>
  </si>
  <si>
    <t>&gt;0</t>
  </si>
  <si>
    <t>Usuario; declarar incertidumbre</t>
  </si>
  <si>
    <t>Tiempo para obtener el mismo resultado aceptable sin la herramienta.</t>
  </si>
  <si>
    <t>decimal/minutos</t>
  </si>
  <si>
    <t>&gt;=0</t>
  </si>
  <si>
    <t>Estimación explícita</t>
  </si>
  <si>
    <t>Retrabajo humano necesario.</t>
  </si>
  <si>
    <t>Observación</t>
  </si>
  <si>
    <t>Tiempo para verificar la salida.</t>
  </si>
  <si>
    <t>Resultados que cumplen todos los criterios obligatorios.</t>
  </si>
  <si>
    <t>entero</t>
  </si>
  <si>
    <t>0..generados</t>
  </si>
  <si>
    <t>Compatibilidad con los datos del uso previsto.</t>
  </si>
  <si>
    <t>enum</t>
  </si>
  <si>
    <t>SI|NO|NO_SE_SABE</t>
  </si>
  <si>
    <t>Verificación del usuario</t>
  </si>
  <si>
    <t>score</t>
  </si>
  <si>
    <t>Juicio anclado en evidencia para cada criterio.</t>
  </si>
  <si>
    <t>0|1|2|3|4</t>
  </si>
  <si>
    <t>Usuario + evidencia escrita</t>
  </si>
  <si>
    <t>score_total</t>
  </si>
  <si>
    <t>Suma ponderada redondeada; solo decide por bandas.</t>
  </si>
  <si>
    <t>entero/0-100</t>
  </si>
  <si>
    <t>0..100</t>
  </si>
  <si>
    <t>Calculado</t>
  </si>
  <si>
    <t>ROUND(SUMPRODUCT(score,peso)/4,0)</t>
  </si>
  <si>
    <t>ahorro_neto</t>
  </si>
  <si>
    <t>Baseline manual menos tiempo total observado.</t>
  </si>
  <si>
    <t>Puede ser negativo</t>
  </si>
  <si>
    <t>min_sin_herramienta-min_total</t>
  </si>
  <si>
    <t>coste_por_aceptado</t>
  </si>
  <si>
    <t>Herramienta más trabajo opcional por salida aceptada.</t>
  </si>
  <si>
    <t>&gt;=0 o vacío</t>
  </si>
  <si>
    <t>No se calcula con 0 aceptados</t>
  </si>
  <si>
    <t>veredicto</t>
  </si>
  <si>
    <t>Decisión para esta tarea y estos supuestos.</t>
  </si>
  <si>
    <t>PAGAR|SEGUIR GRATIS|DESCARTAR|FALTAN_DATOS</t>
  </si>
  <si>
    <t>Gates antes de 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</si>
</sst>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6"/>
      <color rgb="FF17324D"/>
      <name val="Arial"/>
    </font>
    <font>
      <sz val="11"/>
      <color theme="1"/>
      <name val="Calibri"/>
      <family val="2"/>
      <scheme val="minor"/>
    </font>
    <font>
      <i/>
      <sz val="11"/>
      <color rgb="FF404040"/>
      <name val="Arial"/>
    </font>
    <font>
      <b/>
      <sz val="11"/>
      <color rgb="FFFFFFFF"/>
      <name val="Arial"/>
    </font>
    <font>
      <b/>
      <sz val="11"/>
      <color rgb="FF17324D"/>
      <name val="Arial"/>
    </font>
    <font>
      <b/>
      <sz val="14"/>
      <color rgb="FF17324D"/>
      <name val="Arial"/>
    </font>
    <font>
      <b/>
      <sz val="13"/>
      <color rgb="FF17324D"/>
      <name val="Arial"/>
    </font>
  </fonts>
  <fills count="5">
    <fill>
      <patternFill patternType="none"/>
    </fill>
    <fill>
      <patternFill patternType="gray125"/>
    </fill>
    <fill>
      <patternFill patternType="solid">
        <fgColor rgb="FF17324D"/>
      </patternFill>
    </fill>
    <fill>
      <patternFill patternType="solid">
        <fgColor rgb="FFFFF2CC"/>
      </patternFill>
    </fill>
    <fill>
      <patternFill patternType="solid">
        <fgColor rgb="FFE2F0D9"/>
      </patternFill>
    </fill>
  </fills>
  <borders count="3">
    <border>
      <left/>
      <right/>
      <top/>
      <bottom/>
      <diagonal/>
    </border>
    <border>
      <left/>
      <right/>
      <top/>
      <bottom style="thin">
        <color rgb="FFA6A6A6"/>
      </bottom>
      <diagonal/>
    </border>
    <border>
      <left/>
      <right/>
      <top/>
      <bottom style="hair">
        <color rgb="FFD9D9D9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 applyProtection="1">
      <alignment vertical="top" wrapText="1"/>
      <protection locked="0"/>
    </xf>
    <xf numFmtId="0" fontId="2" fillId="0" borderId="0" xfId="0" applyFont="1" applyProtection="1">
      <protection locked="0"/>
    </xf>
    <xf numFmtId="0" fontId="3" fillId="0" borderId="0" xfId="0" applyFont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2" fillId="3" borderId="2" xfId="0" applyFont="1" applyFill="1" applyBorder="1" applyAlignment="1" applyProtection="1">
      <alignment vertical="top" wrapText="1"/>
      <protection locked="0"/>
    </xf>
    <xf numFmtId="9" fontId="2" fillId="3" borderId="2" xfId="0" applyNumberFormat="1" applyFont="1" applyFill="1" applyBorder="1" applyAlignment="1" applyProtection="1">
      <alignment vertical="top" wrapText="1"/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49" fontId="2" fillId="3" borderId="2" xfId="0" applyNumberFormat="1" applyFont="1" applyFill="1" applyBorder="1" applyAlignment="1" applyProtection="1">
      <alignment vertical="top" wrapText="1"/>
      <protection locked="0"/>
    </xf>
    <xf numFmtId="2" fontId="2" fillId="4" borderId="2" xfId="0" applyNumberFormat="1" applyFont="1" applyFill="1" applyBorder="1" applyAlignment="1" applyProtection="1">
      <alignment vertical="top" wrapText="1"/>
      <protection locked="0"/>
    </xf>
    <xf numFmtId="0" fontId="5" fillId="4" borderId="0" xfId="0" applyFont="1" applyFill="1" applyAlignment="1" applyProtection="1">
      <alignment vertical="top" wrapText="1"/>
      <protection locked="0"/>
    </xf>
    <xf numFmtId="1" fontId="5" fillId="4" borderId="0" xfId="0" applyNumberFormat="1" applyFont="1" applyFill="1" applyAlignment="1" applyProtection="1">
      <alignment vertical="top" wrapText="1"/>
      <protection locked="0"/>
    </xf>
    <xf numFmtId="9" fontId="5" fillId="4" borderId="0" xfId="0" applyNumberFormat="1" applyFont="1" applyFill="1" applyAlignment="1" applyProtection="1">
      <alignment vertical="top" wrapText="1"/>
      <protection locked="0"/>
    </xf>
    <xf numFmtId="9" fontId="2" fillId="4" borderId="2" xfId="0" applyNumberFormat="1" applyFont="1" applyFill="1" applyBorder="1" applyAlignment="1" applyProtection="1">
      <alignment vertical="top" wrapText="1"/>
      <protection locked="0"/>
    </xf>
    <xf numFmtId="0" fontId="6" fillId="4" borderId="2" xfId="0" applyFont="1" applyFill="1" applyBorder="1" applyAlignment="1" applyProtection="1">
      <alignment vertical="top" wrapText="1"/>
      <protection locked="0"/>
    </xf>
    <xf numFmtId="0" fontId="7" fillId="4" borderId="2" xfId="0" applyFont="1" applyFill="1" applyBorder="1" applyAlignment="1" applyProtection="1">
      <alignment vertical="top" wrapText="1"/>
      <protection locked="0"/>
    </xf>
  </cellXfs>
  <cellStyles count="1">
    <cellStyle name="Normal" xfId="0" builtinId="0"/>
  </cellStyles>
  <dxfs count="3">
    <dxf>
      <fill>
        <patternFill patternType="solid">
          <fgColor rgb="FFF4CCCC"/>
        </patternFill>
      </fill>
    </dxf>
    <dxf>
      <fill>
        <patternFill patternType="solid">
          <fgColor rgb="FFFCE5CD"/>
        </patternFill>
      </fill>
    </dxf>
    <dxf>
      <fill>
        <patternFill patternType="solid">
          <fgColor rgb="FFD9EAD3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9"/>
  <sheetViews>
    <sheetView tabSelected="1" workbookViewId="0">
      <pane ySplit="3" topLeftCell="A4" activePane="bottomLeft" state="frozen"/>
      <selection pane="bottomLeft"/>
    </sheetView>
  </sheetViews>
  <sheetFormatPr baseColWidth="10" defaultColWidth="9.140625" defaultRowHeight="15" x14ac:dyDescent="0.25"/>
  <cols>
    <col min="1" max="1" width="23" customWidth="1"/>
    <col min="2" max="2" width="105" customWidth="1"/>
  </cols>
  <sheetData>
    <row r="1" spans="1:2" ht="101.25" x14ac:dyDescent="0.25">
      <c r="A1" s="1" t="s">
        <v>0</v>
      </c>
      <c r="B1" s="2"/>
    </row>
    <row r="2" spans="1:2" ht="99.75" x14ac:dyDescent="0.25">
      <c r="A2" s="3" t="s">
        <v>1</v>
      </c>
      <c r="B2" s="2"/>
    </row>
    <row r="3" spans="1:2" x14ac:dyDescent="0.25">
      <c r="A3" s="4" t="s">
        <v>2</v>
      </c>
      <c r="B3" s="4" t="s">
        <v>3</v>
      </c>
    </row>
    <row r="4" spans="1:2" ht="33" customHeight="1" x14ac:dyDescent="0.25">
      <c r="A4" s="5" t="s">
        <v>4</v>
      </c>
      <c r="B4" s="5" t="s">
        <v>5</v>
      </c>
    </row>
    <row r="5" spans="1:2" ht="33" customHeight="1" x14ac:dyDescent="0.25">
      <c r="A5" s="5" t="s">
        <v>6</v>
      </c>
      <c r="B5" s="5" t="s">
        <v>7</v>
      </c>
    </row>
    <row r="6" spans="1:2" ht="33" customHeight="1" x14ac:dyDescent="0.25">
      <c r="A6" s="5" t="s">
        <v>8</v>
      </c>
      <c r="B6" s="5" t="s">
        <v>9</v>
      </c>
    </row>
    <row r="7" spans="1:2" ht="33" customHeight="1" x14ac:dyDescent="0.25">
      <c r="A7" s="5" t="s">
        <v>10</v>
      </c>
      <c r="B7" s="5" t="s">
        <v>11</v>
      </c>
    </row>
    <row r="8" spans="1:2" ht="33" customHeight="1" x14ac:dyDescent="0.25">
      <c r="A8" s="5" t="s">
        <v>12</v>
      </c>
      <c r="B8" s="5" t="s">
        <v>13</v>
      </c>
    </row>
    <row r="9" spans="1:2" ht="33" customHeight="1" x14ac:dyDescent="0.25">
      <c r="A9" s="5" t="s">
        <v>14</v>
      </c>
      <c r="B9" s="5" t="s">
        <v>15</v>
      </c>
    </row>
    <row r="10" spans="1:2" ht="33" customHeight="1" x14ac:dyDescent="0.25">
      <c r="A10" s="5"/>
      <c r="B10" s="5"/>
    </row>
    <row r="11" spans="1:2" ht="33" customHeight="1" x14ac:dyDescent="0.25">
      <c r="A11" s="5" t="s">
        <v>16</v>
      </c>
      <c r="B11" s="5" t="s">
        <v>17</v>
      </c>
    </row>
    <row r="12" spans="1:2" ht="33" customHeight="1" x14ac:dyDescent="0.25">
      <c r="A12" s="5" t="s">
        <v>18</v>
      </c>
      <c r="B12" s="5" t="s">
        <v>19</v>
      </c>
    </row>
    <row r="13" spans="1:2" ht="33" customHeight="1" x14ac:dyDescent="0.25">
      <c r="A13" s="5" t="s">
        <v>20</v>
      </c>
      <c r="B13" s="5" t="s">
        <v>21</v>
      </c>
    </row>
    <row r="14" spans="1:2" ht="33" customHeight="1" x14ac:dyDescent="0.25">
      <c r="A14" s="5" t="s">
        <v>22</v>
      </c>
      <c r="B14" s="5" t="s">
        <v>23</v>
      </c>
    </row>
    <row r="15" spans="1:2" ht="33" customHeight="1" x14ac:dyDescent="0.25">
      <c r="A15" s="5"/>
      <c r="B15" s="5"/>
    </row>
    <row r="16" spans="1:2" ht="33" customHeight="1" x14ac:dyDescent="0.25">
      <c r="A16" s="5" t="s">
        <v>24</v>
      </c>
      <c r="B16" s="5" t="s">
        <v>25</v>
      </c>
    </row>
    <row r="17" spans="1:2" ht="33" customHeight="1" x14ac:dyDescent="0.25">
      <c r="A17" s="5" t="s">
        <v>24</v>
      </c>
      <c r="B17" s="5" t="s">
        <v>26</v>
      </c>
    </row>
    <row r="18" spans="1:2" ht="33" customHeight="1" x14ac:dyDescent="0.25">
      <c r="A18" s="5" t="s">
        <v>24</v>
      </c>
      <c r="B18" s="5" t="s">
        <v>27</v>
      </c>
    </row>
    <row r="19" spans="1:2" ht="33" customHeight="1" x14ac:dyDescent="0.25">
      <c r="A19" s="5" t="s">
        <v>24</v>
      </c>
      <c r="B19" s="5" t="s">
        <v>28</v>
      </c>
    </row>
  </sheetData>
  <autoFilter ref="A3:B19" xr:uid="{00000000-0009-0000-0000-000000000000}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3"/>
  <sheetViews>
    <sheetView workbookViewId="0">
      <pane ySplit="3" topLeftCell="A4" activePane="bottomLeft" state="frozen"/>
      <selection pane="bottomLeft"/>
    </sheetView>
  </sheetViews>
  <sheetFormatPr baseColWidth="10" defaultColWidth="9.140625" defaultRowHeight="15" x14ac:dyDescent="0.25"/>
  <cols>
    <col min="1" max="1" width="39" customWidth="1"/>
    <col min="2" max="2" width="18" customWidth="1"/>
    <col min="3" max="3" width="13" customWidth="1"/>
    <col min="4" max="4" width="78" customWidth="1"/>
  </cols>
  <sheetData>
    <row r="1" spans="1:4" ht="20.25" x14ac:dyDescent="0.25">
      <c r="A1" s="1" t="s">
        <v>29</v>
      </c>
      <c r="B1" s="2"/>
      <c r="C1" s="2"/>
      <c r="D1" s="2"/>
    </row>
    <row r="2" spans="1:4" ht="42.75" x14ac:dyDescent="0.25">
      <c r="A2" s="3" t="s">
        <v>30</v>
      </c>
      <c r="B2" s="2"/>
      <c r="C2" s="2"/>
      <c r="D2" s="2"/>
    </row>
    <row r="3" spans="1:4" x14ac:dyDescent="0.25">
      <c r="A3" s="4" t="s">
        <v>31</v>
      </c>
      <c r="B3" s="4" t="s">
        <v>32</v>
      </c>
      <c r="C3" s="4" t="s">
        <v>33</v>
      </c>
      <c r="D3" s="4" t="s">
        <v>34</v>
      </c>
    </row>
    <row r="4" spans="1:4" x14ac:dyDescent="0.25">
      <c r="A4" s="5" t="s">
        <v>35</v>
      </c>
      <c r="B4" s="6"/>
      <c r="C4" s="5" t="s">
        <v>36</v>
      </c>
      <c r="D4" s="5" t="s">
        <v>37</v>
      </c>
    </row>
    <row r="5" spans="1:4" x14ac:dyDescent="0.25">
      <c r="A5" s="5" t="s">
        <v>38</v>
      </c>
      <c r="B5" s="6"/>
      <c r="C5" s="5" t="s">
        <v>36</v>
      </c>
      <c r="D5" s="5" t="s">
        <v>39</v>
      </c>
    </row>
    <row r="6" spans="1:4" x14ac:dyDescent="0.25">
      <c r="A6" s="5" t="s">
        <v>40</v>
      </c>
      <c r="B6" s="6"/>
      <c r="C6" s="5" t="s">
        <v>36</v>
      </c>
      <c r="D6" s="5" t="s">
        <v>41</v>
      </c>
    </row>
    <row r="7" spans="1:4" x14ac:dyDescent="0.25">
      <c r="A7" s="5" t="s">
        <v>42</v>
      </c>
      <c r="B7" s="6">
        <v>0</v>
      </c>
      <c r="C7" s="5" t="s">
        <v>36</v>
      </c>
      <c r="D7" s="5" t="s">
        <v>43</v>
      </c>
    </row>
    <row r="8" spans="1:4" x14ac:dyDescent="0.25">
      <c r="A8" s="5" t="s">
        <v>44</v>
      </c>
      <c r="B8" s="6"/>
      <c r="C8" s="5" t="s">
        <v>45</v>
      </c>
      <c r="D8" s="5" t="s">
        <v>46</v>
      </c>
    </row>
    <row r="9" spans="1:4" x14ac:dyDescent="0.25">
      <c r="A9" s="5" t="s">
        <v>47</v>
      </c>
      <c r="B9" s="6"/>
      <c r="C9" s="5" t="s">
        <v>36</v>
      </c>
      <c r="D9" s="5" t="s">
        <v>48</v>
      </c>
    </row>
    <row r="10" spans="1:4" x14ac:dyDescent="0.25">
      <c r="A10" s="5" t="s">
        <v>49</v>
      </c>
      <c r="B10" s="6">
        <v>10</v>
      </c>
      <c r="C10" s="5" t="s">
        <v>36</v>
      </c>
      <c r="D10" s="5" t="s">
        <v>50</v>
      </c>
    </row>
    <row r="11" spans="1:4" x14ac:dyDescent="0.25">
      <c r="A11" s="5" t="s">
        <v>51</v>
      </c>
      <c r="B11" s="6">
        <v>75</v>
      </c>
      <c r="C11" s="5" t="s">
        <v>36</v>
      </c>
      <c r="D11" s="5" t="s">
        <v>52</v>
      </c>
    </row>
    <row r="12" spans="1:4" x14ac:dyDescent="0.25">
      <c r="A12" s="5" t="s">
        <v>53</v>
      </c>
      <c r="B12" s="6">
        <v>55</v>
      </c>
      <c r="C12" s="5" t="s">
        <v>36</v>
      </c>
      <c r="D12" s="5" t="s">
        <v>54</v>
      </c>
    </row>
    <row r="13" spans="1:4" x14ac:dyDescent="0.25">
      <c r="A13" s="5" t="s">
        <v>55</v>
      </c>
      <c r="B13" s="7">
        <v>0.8</v>
      </c>
      <c r="C13" s="5" t="s">
        <v>36</v>
      </c>
      <c r="D13" s="5" t="s">
        <v>56</v>
      </c>
    </row>
    <row r="14" spans="1:4" x14ac:dyDescent="0.25">
      <c r="A14" s="5" t="s">
        <v>57</v>
      </c>
      <c r="B14" s="6" t="s">
        <v>58</v>
      </c>
      <c r="C14" s="5" t="s">
        <v>36</v>
      </c>
      <c r="D14" s="5" t="s">
        <v>59</v>
      </c>
    </row>
    <row r="15" spans="1:4" x14ac:dyDescent="0.25">
      <c r="A15" s="2"/>
      <c r="B15" s="2"/>
      <c r="C15" s="2"/>
      <c r="D15" s="2"/>
    </row>
    <row r="16" spans="1:4" x14ac:dyDescent="0.25">
      <c r="A16" s="4" t="s">
        <v>60</v>
      </c>
      <c r="B16" s="4" t="s">
        <v>61</v>
      </c>
      <c r="C16" s="4" t="s">
        <v>62</v>
      </c>
      <c r="D16" s="4" t="s">
        <v>63</v>
      </c>
    </row>
    <row r="17" spans="1:4" x14ac:dyDescent="0.25">
      <c r="A17" s="5" t="s">
        <v>64</v>
      </c>
      <c r="B17" s="6">
        <v>25</v>
      </c>
      <c r="C17" s="5" t="s">
        <v>65</v>
      </c>
      <c r="D17" s="5" t="s">
        <v>66</v>
      </c>
    </row>
    <row r="18" spans="1:4" x14ac:dyDescent="0.25">
      <c r="A18" s="5" t="s">
        <v>67</v>
      </c>
      <c r="B18" s="6">
        <v>20</v>
      </c>
      <c r="C18" s="5" t="s">
        <v>65</v>
      </c>
      <c r="D18" s="5" t="s">
        <v>66</v>
      </c>
    </row>
    <row r="19" spans="1:4" x14ac:dyDescent="0.25">
      <c r="A19" s="5" t="s">
        <v>68</v>
      </c>
      <c r="B19" s="6">
        <v>20</v>
      </c>
      <c r="C19" s="5" t="s">
        <v>65</v>
      </c>
      <c r="D19" s="5" t="s">
        <v>66</v>
      </c>
    </row>
    <row r="20" spans="1:4" x14ac:dyDescent="0.25">
      <c r="A20" s="5" t="s">
        <v>69</v>
      </c>
      <c r="B20" s="6">
        <v>15</v>
      </c>
      <c r="C20" s="5" t="s">
        <v>65</v>
      </c>
      <c r="D20" s="5" t="s">
        <v>66</v>
      </c>
    </row>
    <row r="21" spans="1:4" x14ac:dyDescent="0.25">
      <c r="A21" s="5" t="s">
        <v>70</v>
      </c>
      <c r="B21" s="6">
        <v>10</v>
      </c>
      <c r="C21" s="5" t="s">
        <v>65</v>
      </c>
      <c r="D21" s="5" t="s">
        <v>66</v>
      </c>
    </row>
    <row r="22" spans="1:4" x14ac:dyDescent="0.25">
      <c r="A22" s="5" t="s">
        <v>71</v>
      </c>
      <c r="B22" s="6">
        <v>10</v>
      </c>
      <c r="C22" s="5" t="s">
        <v>65</v>
      </c>
      <c r="D22" s="5" t="s">
        <v>66</v>
      </c>
    </row>
    <row r="23" spans="1:4" x14ac:dyDescent="0.25">
      <c r="A23" s="5" t="s">
        <v>72</v>
      </c>
      <c r="B23" s="8">
        <f>SUM(B17:B22)</f>
        <v>100</v>
      </c>
      <c r="C23" s="5"/>
      <c r="D23" s="5" t="s">
        <v>73</v>
      </c>
    </row>
  </sheetData>
  <dataValidations count="4">
    <dataValidation type="list" errorTitle="Valor no válido" error="Selecciona uno de los valores permitidos." promptTitle="Campo controlado" prompt="Usa la lista desplegable." sqref="B14" xr:uid="{00000000-0002-0000-0100-000000000000}">
      <formula1>"SI,NO"</formula1>
    </dataValidation>
    <dataValidation type="decimal" allowBlank="1" errorTitle="Número fuera de rango" error="Introduce un número entre 0 y 1000000." sqref="B5:B10" xr:uid="{00000000-0002-0000-0100-000001000000}">
      <formula1>0</formula1>
      <formula2>1000000</formula2>
    </dataValidation>
    <dataValidation type="decimal" errorTitle="Número fuera de rango" error="Introduce un número entre 0 y 100." sqref="B11:B12 B17:B22" xr:uid="{00000000-0002-0000-0100-000002000000}">
      <formula1>0</formula1>
      <formula2>100</formula2>
    </dataValidation>
    <dataValidation type="decimal" errorTitle="Número fuera de rango" error="Introduce un número entre 0 y 1." sqref="B13" xr:uid="{00000000-0002-0000-0100-000003000000}">
      <formula1>0</formula1>
      <formula2>1</formula2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8"/>
  <sheetViews>
    <sheetView workbookViewId="0">
      <pane ySplit="3" topLeftCell="A4" activePane="bottomLeft" state="frozen"/>
      <selection pane="bottomLeft"/>
    </sheetView>
  </sheetViews>
  <sheetFormatPr baseColWidth="10" defaultColWidth="9.140625" defaultRowHeight="15" x14ac:dyDescent="0.25"/>
  <cols>
    <col min="1" max="1" width="42" customWidth="1"/>
    <col min="2" max="2" width="38" customWidth="1"/>
    <col min="3" max="3" width="13" customWidth="1"/>
    <col min="4" max="4" width="75" customWidth="1"/>
  </cols>
  <sheetData>
    <row r="1" spans="1:4" ht="20.25" x14ac:dyDescent="0.25">
      <c r="A1" s="1" t="s">
        <v>74</v>
      </c>
      <c r="B1" s="2"/>
      <c r="C1" s="2"/>
      <c r="D1" s="2"/>
    </row>
    <row r="2" spans="1:4" ht="42.75" x14ac:dyDescent="0.25">
      <c r="A2" s="3" t="s">
        <v>75</v>
      </c>
      <c r="B2" s="2"/>
      <c r="C2" s="2"/>
      <c r="D2" s="2"/>
    </row>
    <row r="3" spans="1:4" x14ac:dyDescent="0.25">
      <c r="A3" s="4" t="s">
        <v>76</v>
      </c>
      <c r="B3" s="4" t="s">
        <v>77</v>
      </c>
      <c r="C3" s="4" t="s">
        <v>33</v>
      </c>
      <c r="D3" s="4" t="s">
        <v>78</v>
      </c>
    </row>
    <row r="4" spans="1:4" ht="30.95" customHeight="1" x14ac:dyDescent="0.25">
      <c r="A4" s="5" t="s">
        <v>79</v>
      </c>
      <c r="B4" s="6"/>
      <c r="C4" s="5" t="s">
        <v>36</v>
      </c>
      <c r="D4" s="5" t="s">
        <v>80</v>
      </c>
    </row>
    <row r="5" spans="1:4" ht="30.95" customHeight="1" x14ac:dyDescent="0.25">
      <c r="A5" s="5" t="s">
        <v>81</v>
      </c>
      <c r="B5" s="6"/>
      <c r="C5" s="5" t="s">
        <v>36</v>
      </c>
      <c r="D5" s="5" t="s">
        <v>82</v>
      </c>
    </row>
    <row r="6" spans="1:4" ht="30.95" customHeight="1" x14ac:dyDescent="0.25">
      <c r="A6" s="5" t="s">
        <v>83</v>
      </c>
      <c r="B6" s="6"/>
      <c r="C6" s="5" t="s">
        <v>36</v>
      </c>
      <c r="D6" s="5" t="s">
        <v>84</v>
      </c>
    </row>
    <row r="7" spans="1:4" ht="30.95" customHeight="1" x14ac:dyDescent="0.25">
      <c r="A7" s="5" t="s">
        <v>85</v>
      </c>
      <c r="B7" s="6"/>
      <c r="C7" s="5" t="s">
        <v>36</v>
      </c>
      <c r="D7" s="5" t="s">
        <v>86</v>
      </c>
    </row>
    <row r="8" spans="1:4" ht="30.95" customHeight="1" x14ac:dyDescent="0.25">
      <c r="A8" s="5" t="s">
        <v>87</v>
      </c>
      <c r="B8" s="6"/>
      <c r="C8" s="5" t="s">
        <v>36</v>
      </c>
      <c r="D8" s="5" t="s">
        <v>88</v>
      </c>
    </row>
    <row r="9" spans="1:4" ht="30.95" customHeight="1" x14ac:dyDescent="0.25">
      <c r="A9" s="5" t="s">
        <v>89</v>
      </c>
      <c r="B9" s="6"/>
      <c r="C9" s="5" t="s">
        <v>36</v>
      </c>
      <c r="D9" s="5" t="s">
        <v>90</v>
      </c>
    </row>
    <row r="10" spans="1:4" ht="30.95" customHeight="1" x14ac:dyDescent="0.25">
      <c r="A10" s="5" t="s">
        <v>91</v>
      </c>
      <c r="B10" s="6"/>
      <c r="C10" s="5" t="s">
        <v>36</v>
      </c>
      <c r="D10" s="5" t="s">
        <v>90</v>
      </c>
    </row>
    <row r="11" spans="1:4" ht="30.95" customHeight="1" x14ac:dyDescent="0.25">
      <c r="A11" s="5" t="s">
        <v>92</v>
      </c>
      <c r="B11" s="6"/>
      <c r="C11" s="5" t="s">
        <v>36</v>
      </c>
      <c r="D11" s="5" t="s">
        <v>90</v>
      </c>
    </row>
    <row r="12" spans="1:4" ht="30.95" customHeight="1" x14ac:dyDescent="0.25">
      <c r="A12" s="5" t="s">
        <v>93</v>
      </c>
      <c r="B12" s="6"/>
      <c r="C12" s="5" t="s">
        <v>36</v>
      </c>
      <c r="D12" s="5" t="s">
        <v>94</v>
      </c>
    </row>
    <row r="13" spans="1:4" ht="30.95" customHeight="1" x14ac:dyDescent="0.25">
      <c r="A13" s="5" t="s">
        <v>95</v>
      </c>
      <c r="B13" s="6"/>
      <c r="C13" s="5" t="s">
        <v>36</v>
      </c>
      <c r="D13" s="5" t="s">
        <v>96</v>
      </c>
    </row>
    <row r="14" spans="1:4" ht="30.95" customHeight="1" x14ac:dyDescent="0.25">
      <c r="A14" s="5" t="s">
        <v>97</v>
      </c>
      <c r="B14" s="6"/>
      <c r="C14" s="5" t="s">
        <v>36</v>
      </c>
      <c r="D14" s="5" t="s">
        <v>98</v>
      </c>
    </row>
    <row r="15" spans="1:4" ht="30.95" customHeight="1" x14ac:dyDescent="0.25">
      <c r="A15" s="5" t="s">
        <v>99</v>
      </c>
      <c r="B15" s="6"/>
      <c r="C15" s="5" t="s">
        <v>36</v>
      </c>
      <c r="D15" s="5" t="s">
        <v>100</v>
      </c>
    </row>
    <row r="16" spans="1:4" ht="30.95" customHeight="1" x14ac:dyDescent="0.25">
      <c r="A16" s="5" t="s">
        <v>101</v>
      </c>
      <c r="B16" s="6"/>
      <c r="C16" s="5" t="s">
        <v>36</v>
      </c>
      <c r="D16" s="5" t="s">
        <v>102</v>
      </c>
    </row>
    <row r="17" spans="1:4" ht="30.95" customHeight="1" x14ac:dyDescent="0.25">
      <c r="A17" s="5" t="s">
        <v>103</v>
      </c>
      <c r="B17" s="6"/>
      <c r="C17" s="5" t="s">
        <v>36</v>
      </c>
      <c r="D17" s="5" t="s">
        <v>104</v>
      </c>
    </row>
    <row r="18" spans="1:4" ht="30.95" customHeight="1" x14ac:dyDescent="0.25">
      <c r="A18" s="5" t="s">
        <v>105</v>
      </c>
      <c r="B18" s="6"/>
      <c r="C18" s="5" t="s">
        <v>36</v>
      </c>
      <c r="D18" s="5" t="s">
        <v>106</v>
      </c>
    </row>
    <row r="19" spans="1:4" ht="30.95" customHeight="1" x14ac:dyDescent="0.25">
      <c r="A19" s="5" t="s">
        <v>107</v>
      </c>
      <c r="B19" s="6"/>
      <c r="C19" s="5" t="s">
        <v>36</v>
      </c>
      <c r="D19" s="5" t="s">
        <v>108</v>
      </c>
    </row>
    <row r="20" spans="1:4" ht="30.95" customHeight="1" x14ac:dyDescent="0.25">
      <c r="A20" s="5" t="s">
        <v>109</v>
      </c>
      <c r="B20" s="6"/>
      <c r="C20" s="5" t="s">
        <v>36</v>
      </c>
      <c r="D20" s="5" t="s">
        <v>110</v>
      </c>
    </row>
    <row r="21" spans="1:4" ht="30.95" customHeight="1" x14ac:dyDescent="0.25">
      <c r="A21" s="5" t="s">
        <v>111</v>
      </c>
      <c r="B21" s="6"/>
      <c r="C21" s="5" t="s">
        <v>36</v>
      </c>
      <c r="D21" s="5" t="s">
        <v>112</v>
      </c>
    </row>
    <row r="22" spans="1:4" ht="30.95" customHeight="1" x14ac:dyDescent="0.25">
      <c r="A22" s="5" t="s">
        <v>113</v>
      </c>
      <c r="B22" s="6"/>
      <c r="C22" s="5" t="s">
        <v>36</v>
      </c>
      <c r="D22" s="5" t="s">
        <v>114</v>
      </c>
    </row>
    <row r="23" spans="1:4" ht="30.95" customHeight="1" x14ac:dyDescent="0.25">
      <c r="A23" s="5" t="s">
        <v>115</v>
      </c>
      <c r="B23" s="6"/>
      <c r="C23" s="5" t="s">
        <v>36</v>
      </c>
      <c r="D23" s="5" t="s">
        <v>116</v>
      </c>
    </row>
    <row r="24" spans="1:4" ht="30.95" customHeight="1" x14ac:dyDescent="0.25">
      <c r="A24" s="5" t="s">
        <v>117</v>
      </c>
      <c r="B24" s="6"/>
      <c r="C24" s="5" t="s">
        <v>36</v>
      </c>
      <c r="D24" s="5" t="s">
        <v>118</v>
      </c>
    </row>
    <row r="25" spans="1:4" ht="30.95" customHeight="1" x14ac:dyDescent="0.25">
      <c r="A25" s="5" t="s">
        <v>119</v>
      </c>
      <c r="B25" s="6"/>
      <c r="C25" s="5" t="s">
        <v>36</v>
      </c>
      <c r="D25" s="5" t="s">
        <v>120</v>
      </c>
    </row>
    <row r="26" spans="1:4" ht="30.95" customHeight="1" x14ac:dyDescent="0.25">
      <c r="A26" s="5" t="s">
        <v>121</v>
      </c>
      <c r="B26" s="6"/>
      <c r="C26" s="5" t="s">
        <v>36</v>
      </c>
      <c r="D26" s="5" t="s">
        <v>122</v>
      </c>
    </row>
    <row r="27" spans="1:4" ht="30.95" customHeight="1" x14ac:dyDescent="0.25">
      <c r="A27" s="5" t="s">
        <v>123</v>
      </c>
      <c r="B27" s="6"/>
      <c r="C27" s="5" t="s">
        <v>36</v>
      </c>
      <c r="D27" s="5" t="s">
        <v>124</v>
      </c>
    </row>
    <row r="28" spans="1:4" ht="30.95" customHeight="1" x14ac:dyDescent="0.25">
      <c r="A28" s="5" t="s">
        <v>125</v>
      </c>
      <c r="B28" s="6"/>
      <c r="C28" s="5" t="s">
        <v>45</v>
      </c>
      <c r="D28" s="5" t="s">
        <v>126</v>
      </c>
    </row>
  </sheetData>
  <autoFilter ref="A3:D28" xr:uid="{00000000-0009-0000-0000-000002000000}"/>
  <dataValidations count="8">
    <dataValidation type="list" errorTitle="Valor no válido" error="Selecciona uno de los valores permitidos." promptTitle="Campo controlado" prompt="Usa la lista desplegable." sqref="B12" xr:uid="{00000000-0002-0000-0200-000000000000}">
      <formula1>"PUBLICA,INTERNA,PERSONAL,CONFIDENCIAL"</formula1>
    </dataValidation>
    <dataValidation type="list" errorTitle="Valor no válido" error="Selecciona uno de los valores permitidos." promptTitle="Campo controlado" prompt="Usa la lista desplegable." sqref="B14" xr:uid="{00000000-0002-0000-0200-000001000000}">
      <formula1>"BAJA,MEDIA,ALTA"</formula1>
    </dataValidation>
    <dataValidation type="list" errorTitle="Valor no válido" error="Selecciona uno de los valores permitidos." promptTitle="Campo controlado" prompt="Usa la lista desplegable." sqref="B21:B22" xr:uid="{00000000-0002-0000-0200-000002000000}">
      <formula1>"SI,NO"</formula1>
    </dataValidation>
    <dataValidation type="list" errorTitle="Valor no válido" error="Selecciona uno de los valores permitidos." promptTitle="Campo controlado" prompt="Usa la lista desplegable." sqref="B23" xr:uid="{00000000-0002-0000-0200-000003000000}">
      <formula1>"SI,NO,NA"</formula1>
    </dataValidation>
    <dataValidation type="list" errorTitle="Valor no válido" error="Selecciona uno de los valores permitidos." promptTitle="Campo controlado" prompt="Usa la lista desplegable." sqref="B24:B26" xr:uid="{00000000-0002-0000-0200-000004000000}">
      <formula1>"SI,NO,NO_SE_SABE"</formula1>
    </dataValidation>
    <dataValidation type="decimal" errorTitle="Número fuera de rango" error="Introduce un número entre 0 y 100000." sqref="B13 B15:B18" xr:uid="{00000000-0002-0000-0200-000005000000}">
      <formula1>0</formula1>
      <formula2>100000</formula2>
    </dataValidation>
    <dataValidation type="whole" operator="greaterThanOrEqual" errorTitle="Conteo no válido" error="Introduce un número entero mayor o igual que 1." sqref="B19" xr:uid="{00000000-0002-0000-0200-000007000000}">
      <formula1>1</formula1>
    </dataValidation>
    <dataValidation type="custom" errorTitle="Relación no válida" error="resultados_aceptados debe ser un entero entre 0 y resultados_generados." sqref="B20" xr:uid="{00000000-0002-0000-0200-000008000000}">
      <formula1>AND(ISNUMBER(B20),B20=INT(B20),B20&gt;=0,B20&lt;=B19)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9"/>
  <sheetViews>
    <sheetView workbookViewId="0">
      <pane ySplit="3" topLeftCell="A4" activePane="bottomLeft" state="frozen"/>
      <selection pane="bottomLeft"/>
    </sheetView>
  </sheetViews>
  <sheetFormatPr baseColWidth="10" defaultColWidth="9.140625" defaultRowHeight="15" x14ac:dyDescent="0.25"/>
  <cols>
    <col min="1" max="1" width="39" customWidth="1"/>
    <col min="2" max="2" width="13" customWidth="1"/>
    <col min="3" max="3" width="16" customWidth="1"/>
    <col min="4" max="4" width="55" customWidth="1"/>
    <col min="5" max="5" width="19" customWidth="1"/>
    <col min="6" max="6" width="55" customWidth="1"/>
  </cols>
  <sheetData>
    <row r="1" spans="1:6" ht="20.25" x14ac:dyDescent="0.25">
      <c r="A1" s="1" t="s">
        <v>127</v>
      </c>
      <c r="B1" s="2"/>
      <c r="C1" s="2"/>
      <c r="D1" s="2"/>
      <c r="E1" s="2"/>
      <c r="F1" s="2"/>
    </row>
    <row r="2" spans="1:6" ht="42.75" x14ac:dyDescent="0.25">
      <c r="A2" s="3" t="s">
        <v>128</v>
      </c>
      <c r="B2" s="2"/>
      <c r="C2" s="2"/>
      <c r="D2" s="2"/>
      <c r="E2" s="2"/>
      <c r="F2" s="2"/>
    </row>
    <row r="3" spans="1:6" x14ac:dyDescent="0.25">
      <c r="A3" s="4" t="s">
        <v>60</v>
      </c>
      <c r="B3" s="4" t="s">
        <v>61</v>
      </c>
      <c r="C3" s="4" t="s">
        <v>129</v>
      </c>
      <c r="D3" s="4" t="s">
        <v>130</v>
      </c>
      <c r="E3" s="4" t="s">
        <v>131</v>
      </c>
      <c r="F3" s="4" t="s">
        <v>132</v>
      </c>
    </row>
    <row r="4" spans="1:6" ht="44.1" customHeight="1" x14ac:dyDescent="0.25">
      <c r="A4" s="5" t="s">
        <v>64</v>
      </c>
      <c r="B4" s="5">
        <f>'01_CONFIG'!B17</f>
        <v>25</v>
      </c>
      <c r="C4" s="6"/>
      <c r="D4" s="9"/>
      <c r="E4" s="10" t="str">
        <f t="shared" ref="E4:E9" si="0">IF(OR(C4="",D4=""),"",C4*B4/4)</f>
        <v/>
      </c>
      <c r="F4" s="5" t="s">
        <v>133</v>
      </c>
    </row>
    <row r="5" spans="1:6" ht="44.1" customHeight="1" x14ac:dyDescent="0.25">
      <c r="A5" s="5" t="s">
        <v>67</v>
      </c>
      <c r="B5" s="5">
        <f>'01_CONFIG'!B18</f>
        <v>20</v>
      </c>
      <c r="C5" s="6"/>
      <c r="D5" s="9"/>
      <c r="E5" s="10" t="str">
        <f t="shared" si="0"/>
        <v/>
      </c>
      <c r="F5" s="5" t="s">
        <v>134</v>
      </c>
    </row>
    <row r="6" spans="1:6" ht="44.1" customHeight="1" x14ac:dyDescent="0.25">
      <c r="A6" s="5" t="s">
        <v>68</v>
      </c>
      <c r="B6" s="5">
        <f>'01_CONFIG'!B19</f>
        <v>20</v>
      </c>
      <c r="C6" s="6"/>
      <c r="D6" s="9"/>
      <c r="E6" s="10" t="str">
        <f t="shared" si="0"/>
        <v/>
      </c>
      <c r="F6" s="5" t="s">
        <v>135</v>
      </c>
    </row>
    <row r="7" spans="1:6" ht="44.1" customHeight="1" x14ac:dyDescent="0.25">
      <c r="A7" s="5" t="s">
        <v>69</v>
      </c>
      <c r="B7" s="5">
        <f>'01_CONFIG'!B20</f>
        <v>15</v>
      </c>
      <c r="C7" s="6"/>
      <c r="D7" s="9"/>
      <c r="E7" s="10" t="str">
        <f t="shared" si="0"/>
        <v/>
      </c>
      <c r="F7" s="5" t="s">
        <v>136</v>
      </c>
    </row>
    <row r="8" spans="1:6" ht="44.1" customHeight="1" x14ac:dyDescent="0.25">
      <c r="A8" s="5" t="s">
        <v>70</v>
      </c>
      <c r="B8" s="5">
        <f>'01_CONFIG'!B21</f>
        <v>10</v>
      </c>
      <c r="C8" s="6"/>
      <c r="D8" s="9"/>
      <c r="E8" s="10" t="str">
        <f t="shared" si="0"/>
        <v/>
      </c>
      <c r="F8" s="5" t="s">
        <v>137</v>
      </c>
    </row>
    <row r="9" spans="1:6" ht="44.1" customHeight="1" x14ac:dyDescent="0.25">
      <c r="A9" s="5" t="s">
        <v>71</v>
      </c>
      <c r="B9" s="5">
        <f>'01_CONFIG'!B22</f>
        <v>10</v>
      </c>
      <c r="C9" s="6"/>
      <c r="D9" s="9"/>
      <c r="E9" s="10" t="str">
        <f t="shared" si="0"/>
        <v/>
      </c>
      <c r="F9" s="5" t="s">
        <v>138</v>
      </c>
    </row>
    <row r="10" spans="1:6" x14ac:dyDescent="0.25">
      <c r="A10" s="2"/>
      <c r="B10" s="2"/>
      <c r="C10" s="2"/>
      <c r="D10" s="2"/>
      <c r="E10" s="2"/>
      <c r="F10" s="2"/>
    </row>
    <row r="11" spans="1:6" x14ac:dyDescent="0.25">
      <c r="A11" s="2"/>
      <c r="B11" s="2"/>
      <c r="C11" s="2"/>
      <c r="D11" s="2"/>
      <c r="E11" s="2"/>
      <c r="F11" s="2"/>
    </row>
    <row r="12" spans="1:6" ht="30" x14ac:dyDescent="0.25">
      <c r="A12" s="11" t="s">
        <v>139</v>
      </c>
      <c r="B12" s="11">
        <f>SUM(B4:B9)</f>
        <v>100</v>
      </c>
      <c r="C12" s="12" t="str">
        <f>IF(COUNT(C4:C9)&lt;6,"",ROUND(SUMPRODUCT(C4:C9,B4:B9)/4,0))</f>
        <v/>
      </c>
      <c r="D12" s="13">
        <f>COUNTIFS(C4:C9,"&gt;=0",D4:D9,"&lt;&gt;")/6</f>
        <v>0</v>
      </c>
      <c r="E12" s="11" t="s">
        <v>140</v>
      </c>
      <c r="F12" s="11" t="s">
        <v>141</v>
      </c>
    </row>
    <row r="13" spans="1:6" x14ac:dyDescent="0.25">
      <c r="A13" s="2"/>
      <c r="B13" s="2"/>
      <c r="C13" s="2"/>
      <c r="D13" s="2"/>
      <c r="E13" s="2"/>
      <c r="F13" s="2"/>
    </row>
    <row r="14" spans="1:6" ht="30" x14ac:dyDescent="0.25">
      <c r="A14" s="4" t="s">
        <v>62</v>
      </c>
      <c r="B14" s="4" t="s">
        <v>142</v>
      </c>
      <c r="C14" s="2"/>
      <c r="D14" s="2"/>
      <c r="E14" s="2"/>
      <c r="F14" s="2"/>
    </row>
    <row r="15" spans="1:6" ht="60" x14ac:dyDescent="0.25">
      <c r="A15" s="5" t="s">
        <v>143</v>
      </c>
      <c r="B15" s="5" t="s">
        <v>144</v>
      </c>
      <c r="C15" s="2"/>
      <c r="D15" s="2"/>
      <c r="E15" s="2"/>
      <c r="F15" s="2"/>
    </row>
    <row r="16" spans="1:6" ht="90" x14ac:dyDescent="0.25">
      <c r="A16" s="5" t="s">
        <v>145</v>
      </c>
      <c r="B16" s="5" t="s">
        <v>146</v>
      </c>
      <c r="C16" s="2"/>
      <c r="D16" s="2"/>
      <c r="E16" s="2"/>
      <c r="F16" s="2"/>
    </row>
    <row r="17" spans="1:6" ht="60" x14ac:dyDescent="0.25">
      <c r="A17" s="5" t="s">
        <v>147</v>
      </c>
      <c r="B17" s="5" t="s">
        <v>148</v>
      </c>
      <c r="C17" s="2"/>
      <c r="D17" s="2"/>
      <c r="E17" s="2"/>
      <c r="F17" s="2"/>
    </row>
    <row r="18" spans="1:6" ht="60" x14ac:dyDescent="0.25">
      <c r="A18" s="5" t="s">
        <v>149</v>
      </c>
      <c r="B18" s="5" t="s">
        <v>150</v>
      </c>
      <c r="C18" s="2"/>
      <c r="D18" s="2"/>
      <c r="E18" s="2"/>
      <c r="F18" s="2"/>
    </row>
    <row r="19" spans="1:6" ht="120" x14ac:dyDescent="0.25">
      <c r="A19" s="5" t="s">
        <v>151</v>
      </c>
      <c r="B19" s="5" t="s">
        <v>152</v>
      </c>
      <c r="C19" s="2"/>
      <c r="D19" s="2"/>
      <c r="E19" s="2"/>
      <c r="F19" s="2"/>
    </row>
  </sheetData>
  <autoFilter ref="A3:F9" xr:uid="{00000000-0009-0000-0000-000003000000}"/>
  <dataValidations count="1">
    <dataValidation type="decimal" errorTitle="Número fuera de rango" error="Introduce un número entre 0 y 4." sqref="C4:C9" xr:uid="{00000000-0002-0000-0300-000000000000}">
      <formula1>0</formula1>
      <formula2>4</formula2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0"/>
  <sheetViews>
    <sheetView workbookViewId="0">
      <pane ySplit="3" topLeftCell="A4" activePane="bottomLeft" state="frozen"/>
      <selection pane="bottomLeft"/>
    </sheetView>
  </sheetViews>
  <sheetFormatPr baseColWidth="10" defaultColWidth="9.140625" defaultRowHeight="15" x14ac:dyDescent="0.25"/>
  <cols>
    <col min="1" max="1" width="37" customWidth="1"/>
    <col min="2" max="2" width="22" customWidth="1"/>
    <col min="3" max="3" width="83" customWidth="1"/>
  </cols>
  <sheetData>
    <row r="1" spans="1:3" ht="20.25" x14ac:dyDescent="0.25">
      <c r="A1" s="1" t="s">
        <v>153</v>
      </c>
      <c r="B1" s="2"/>
      <c r="C1" s="2"/>
    </row>
    <row r="2" spans="1:3" ht="42.75" x14ac:dyDescent="0.25">
      <c r="A2" s="3" t="s">
        <v>154</v>
      </c>
      <c r="B2" s="2"/>
      <c r="C2" s="2"/>
    </row>
    <row r="3" spans="1:3" x14ac:dyDescent="0.25">
      <c r="A3" s="4" t="s">
        <v>155</v>
      </c>
      <c r="B3" s="4" t="s">
        <v>156</v>
      </c>
      <c r="C3" s="4" t="s">
        <v>157</v>
      </c>
    </row>
    <row r="4" spans="1:3" x14ac:dyDescent="0.25">
      <c r="A4" s="5" t="s">
        <v>158</v>
      </c>
      <c r="B4" s="8">
        <f>SUM('02_PRUEBA_30M'!B15:B18)</f>
        <v>0</v>
      </c>
      <c r="C4" s="5" t="s">
        <v>159</v>
      </c>
    </row>
    <row r="5" spans="1:3" x14ac:dyDescent="0.25">
      <c r="A5" s="5" t="s">
        <v>160</v>
      </c>
      <c r="B5" s="8">
        <f>'02_PRUEBA_30M'!B13-B4</f>
        <v>0</v>
      </c>
      <c r="C5" s="5" t="s">
        <v>161</v>
      </c>
    </row>
    <row r="6" spans="1:3" x14ac:dyDescent="0.25">
      <c r="A6" s="5" t="s">
        <v>162</v>
      </c>
      <c r="B6" s="10" t="str">
        <f>IF(OR('01_CONFIG'!B5="",'01_CONFIG'!B6="",'01_CONFIG'!B6&lt;=0),"",'01_CONFIG'!B5/'01_CONFIG'!B6+'01_CONFIG'!B7)</f>
        <v/>
      </c>
      <c r="C6" s="5" t="s">
        <v>163</v>
      </c>
    </row>
    <row r="7" spans="1:3" x14ac:dyDescent="0.25">
      <c r="A7" s="5" t="s">
        <v>164</v>
      </c>
      <c r="B7" s="10" t="str">
        <f>IF('01_CONFIG'!B8="","",B4/60*'01_CONFIG'!B8)</f>
        <v/>
      </c>
      <c r="C7" s="5" t="s">
        <v>165</v>
      </c>
    </row>
    <row r="8" spans="1:3" x14ac:dyDescent="0.25">
      <c r="A8" s="5" t="s">
        <v>166</v>
      </c>
      <c r="B8" s="10" t="str">
        <f>IF('02_PRUEBA_30M'!B20&lt;=0,"",(B6+IF(B7="",0,B7))/'02_PRUEBA_30M'!B20)</f>
        <v/>
      </c>
      <c r="C8" s="5" t="s">
        <v>167</v>
      </c>
    </row>
    <row r="9" spans="1:3" x14ac:dyDescent="0.25">
      <c r="A9" s="5" t="s">
        <v>168</v>
      </c>
      <c r="B9" s="14" t="str">
        <f>IFERROR('02_PRUEBA_30M'!B20/'02_PRUEBA_30M'!B19,"")</f>
        <v/>
      </c>
      <c r="C9" s="5" t="s">
        <v>169</v>
      </c>
    </row>
    <row r="10" spans="1:3" x14ac:dyDescent="0.25">
      <c r="A10" s="5" t="s">
        <v>170</v>
      </c>
      <c r="B10" s="8" t="str">
        <f>IF('01_CONFIG'!B8="","NO","SI")</f>
        <v>NO</v>
      </c>
      <c r="C10" s="5" t="s">
        <v>171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9"/>
  <sheetViews>
    <sheetView workbookViewId="0">
      <pane ySplit="3" topLeftCell="A4" activePane="bottomLeft" state="frozen"/>
      <selection pane="bottomLeft"/>
    </sheetView>
  </sheetViews>
  <sheetFormatPr baseColWidth="10" defaultColWidth="9.140625" defaultRowHeight="15" x14ac:dyDescent="0.25"/>
  <cols>
    <col min="1" max="1" width="34" customWidth="1"/>
    <col min="2" max="2" width="24" customWidth="1"/>
    <col min="3" max="3" width="85" customWidth="1"/>
  </cols>
  <sheetData>
    <row r="1" spans="1:3" ht="20.25" x14ac:dyDescent="0.25">
      <c r="A1" s="1" t="s">
        <v>172</v>
      </c>
      <c r="B1" s="2"/>
      <c r="C1" s="2"/>
    </row>
    <row r="2" spans="1:3" ht="42.75" x14ac:dyDescent="0.25">
      <c r="A2" s="3" t="s">
        <v>173</v>
      </c>
      <c r="B2" s="2"/>
      <c r="C2" s="2"/>
    </row>
    <row r="3" spans="1:3" x14ac:dyDescent="0.25">
      <c r="A3" s="4" t="s">
        <v>174</v>
      </c>
      <c r="B3" s="4" t="s">
        <v>156</v>
      </c>
      <c r="C3" s="4" t="s">
        <v>63</v>
      </c>
    </row>
    <row r="4" spans="1:3" x14ac:dyDescent="0.25">
      <c r="A4" s="5" t="s">
        <v>175</v>
      </c>
      <c r="B4" s="8" t="str">
        <f>IF(AND(COUNTA('02_PRUEBA_30M'!B4:B12)=9,'02_PRUEBA_30M'!B13&lt;&gt;"",COUNTA('02_PRUEBA_30M'!B14:B27)=14,'02_PRUEBA_30M'!B19=INT('02_PRUEBA_30M'!B19),'02_PRUEBA_30M'!B19&gt;0,'02_PRUEBA_30M'!B20=INT('02_PRUEBA_30M'!B20),'02_PRUEBA_30M'!B20&gt;=0,'02_PRUEBA_30M'!B20&lt;='02_PRUEBA_30M'!B19,'01_CONFIG'!B4&lt;&gt;"",'01_CONFIG'!B5&lt;&gt;"",'01_CONFIG'!B6&gt;0,'01_CONFIG'!B7&lt;&gt;"",'01_CONFIG'!B9&lt;&gt;"",'01_CONFIG'!B10&lt;&gt;"",'01_CONFIG'!B11&lt;&gt;"",'01_CONFIG'!B12&lt;&gt;"",'01_CONFIG'!B13&lt;&gt;"",'01_CONFIG'!B14&lt;&gt;"",'03_SCORECARD'!B12=100,COUNT('03_SCORECARD'!C4:C9)=6,'03_SCORECARD'!D12&gt;='01_CONFIG'!B13),"SI","NO")</f>
        <v>NO</v>
      </c>
      <c r="C4" s="5" t="s">
        <v>176</v>
      </c>
    </row>
    <row r="5" spans="1:3" x14ac:dyDescent="0.25">
      <c r="A5" s="5" t="s">
        <v>177</v>
      </c>
      <c r="B5" s="8" t="str">
        <f>IF(OR('02_PRUEBA_30M'!B20&lt;=0,'02_PRUEBA_30M'!B21="NO",'02_PRUEBA_30M'!B22="SI",'02_PRUEBA_30M'!B24="NO",AND('01_CONFIG'!B14="SI",'02_PRUEBA_30M'!B23&lt;&gt;"SI")),"SI","NO")</f>
        <v>SI</v>
      </c>
      <c r="C5" s="5" t="s">
        <v>178</v>
      </c>
    </row>
    <row r="6" spans="1:3" x14ac:dyDescent="0.25">
      <c r="A6" s="5" t="s">
        <v>179</v>
      </c>
      <c r="B6" s="8" t="str">
        <f>IF(OR('02_PRUEBA_30M'!B25&lt;&gt;"SI",'02_PRUEBA_30M'!B26&lt;&gt;"SI",'04_COSTE'!B5&lt;=0,'04_COSTE'!B8&gt;'01_CONFIG'!B9,'02_PRUEBA_30M'!B16&gt;'01_CONFIG'!B10),"SI","NO")</f>
        <v>SI</v>
      </c>
      <c r="C6" s="5" t="s">
        <v>180</v>
      </c>
    </row>
    <row r="7" spans="1:3" ht="18" x14ac:dyDescent="0.25">
      <c r="A7" s="5" t="s">
        <v>181</v>
      </c>
      <c r="B7" s="15" t="str">
        <f>IF(B4&lt;&gt;"SI","FALTAN_DATOS",IF(B5="SI","DESCARTAR",IF('03_SCORECARD'!C12&lt;'01_CONFIG'!B12,"DESCARTAR",IF(B6="SI","SEGUIR GRATIS",IF(AND('03_SCORECARD'!C12&gt;='01_CONFIG'!B11,'03_SCORECARD'!C4&gt;=3,'03_SCORECARD'!C6&gt;=3),"PAGAR","SEGUIR GRATIS")))))</f>
        <v>FALTAN_DATOS</v>
      </c>
      <c r="C7" s="5" t="s">
        <v>182</v>
      </c>
    </row>
    <row r="8" spans="1:3" x14ac:dyDescent="0.25">
      <c r="A8" s="2"/>
      <c r="B8" s="2"/>
      <c r="C8" s="2"/>
    </row>
    <row r="9" spans="1:3" x14ac:dyDescent="0.25">
      <c r="A9" s="2"/>
      <c r="B9" s="2"/>
      <c r="C9" s="2"/>
    </row>
    <row r="10" spans="1:3" x14ac:dyDescent="0.25">
      <c r="A10" s="4" t="s">
        <v>183</v>
      </c>
      <c r="B10" s="4" t="s">
        <v>184</v>
      </c>
      <c r="C10" s="4" t="s">
        <v>185</v>
      </c>
    </row>
    <row r="11" spans="1:3" x14ac:dyDescent="0.25">
      <c r="A11" s="5" t="s">
        <v>186</v>
      </c>
      <c r="B11" s="5" t="str">
        <f>IF('02_PRUEBA_30M'!B20&gt;0,"OK","FALLA")</f>
        <v>FALLA</v>
      </c>
      <c r="C11" s="5" t="s">
        <v>187</v>
      </c>
    </row>
    <row r="12" spans="1:3" x14ac:dyDescent="0.25">
      <c r="A12" s="5" t="s">
        <v>188</v>
      </c>
      <c r="B12" s="5" t="str">
        <f>IF('02_PRUEBA_30M'!B21="SI","OK","FALLA")</f>
        <v>FALLA</v>
      </c>
      <c r="C12" s="5" t="s">
        <v>189</v>
      </c>
    </row>
    <row r="13" spans="1:3" x14ac:dyDescent="0.25">
      <c r="A13" s="5" t="s">
        <v>190</v>
      </c>
      <c r="B13" s="5" t="str">
        <f>IF('02_PRUEBA_30M'!B22="NO","OK","FALLA")</f>
        <v>FALLA</v>
      </c>
      <c r="C13" s="5" t="s">
        <v>191</v>
      </c>
    </row>
    <row r="14" spans="1:3" x14ac:dyDescent="0.25">
      <c r="A14" s="5" t="s">
        <v>192</v>
      </c>
      <c r="B14" s="5" t="str">
        <f>IF('02_PRUEBA_30M'!B24="SI","OK",IF('02_PRUEBA_30M'!B24="NO","FALLA","PENDIENTE"))</f>
        <v>PENDIENTE</v>
      </c>
      <c r="C14" s="5" t="s">
        <v>193</v>
      </c>
    </row>
    <row r="15" spans="1:3" x14ac:dyDescent="0.25">
      <c r="A15" s="5" t="s">
        <v>194</v>
      </c>
      <c r="B15" s="5" t="str">
        <f>IF('01_CONFIG'!B14="NO","NA",IF('02_PRUEBA_30M'!B23="SI","OK","FALLA"))</f>
        <v>FALLA</v>
      </c>
      <c r="C15" s="5" t="s">
        <v>195</v>
      </c>
    </row>
    <row r="16" spans="1:3" x14ac:dyDescent="0.25">
      <c r="A16" s="5" t="s">
        <v>196</v>
      </c>
      <c r="B16" s="5" t="str">
        <f>IF('02_PRUEBA_30M'!B25="SI","OK","PENDIENTE")</f>
        <v>PENDIENTE</v>
      </c>
      <c r="C16" s="5" t="s">
        <v>197</v>
      </c>
    </row>
    <row r="17" spans="1:3" x14ac:dyDescent="0.25">
      <c r="A17" s="5" t="s">
        <v>198</v>
      </c>
      <c r="B17" s="5" t="str">
        <f>IF('02_PRUEBA_30M'!B26="SI","OK","NO_DEMOSTRADA")</f>
        <v>NO_DEMOSTRADA</v>
      </c>
      <c r="C17" s="5" t="s">
        <v>199</v>
      </c>
    </row>
    <row r="18" spans="1:3" x14ac:dyDescent="0.25">
      <c r="A18" s="5" t="s">
        <v>200</v>
      </c>
      <c r="B18" s="5" t="str">
        <f>IF('04_COSTE'!B5&gt;0,"OK","NO_DEMOSTRADO")</f>
        <v>NO_DEMOSTRADO</v>
      </c>
      <c r="C18" s="5" t="s">
        <v>201</v>
      </c>
    </row>
    <row r="19" spans="1:3" x14ac:dyDescent="0.25">
      <c r="A19" s="5" t="s">
        <v>202</v>
      </c>
      <c r="B19" s="5" t="str">
        <f>IF('04_COSTE'!B8&lt;='01_CONFIG'!B9,"OK","SOBRE_TECHO")</f>
        <v>OK</v>
      </c>
      <c r="C19" s="5" t="s">
        <v>203</v>
      </c>
    </row>
  </sheetData>
  <conditionalFormatting sqref="B7">
    <cfRule type="expression" dxfId="2" priority="1">
      <formula>B7="PAGAR"</formula>
    </cfRule>
    <cfRule type="expression" dxfId="1" priority="2">
      <formula>B7="SEGUIR GRATIS"</formula>
    </cfRule>
    <cfRule type="expression" dxfId="0" priority="3">
      <formula>OR(B7="DESCARTAR",B7="FALTAN_DATOS")</formula>
    </cfRule>
  </conditionalFormatting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3"/>
  <sheetViews>
    <sheetView workbookViewId="0">
      <pane ySplit="3" topLeftCell="A4" activePane="bottomLeft" state="frozen"/>
      <selection pane="bottomLeft"/>
    </sheetView>
  </sheetViews>
  <sheetFormatPr baseColWidth="10" defaultColWidth="9.140625" defaultRowHeight="15" x14ac:dyDescent="0.25"/>
  <cols>
    <col min="1" max="1" width="35" customWidth="1"/>
    <col min="2" max="2" width="45" customWidth="1"/>
    <col min="3" max="3" width="49" customWidth="1"/>
    <col min="4" max="4" width="3" customWidth="1"/>
    <col min="5" max="5" width="33" customWidth="1"/>
    <col min="6" max="6" width="25" customWidth="1"/>
    <col min="7" max="7" width="21" customWidth="1"/>
  </cols>
  <sheetData>
    <row r="1" spans="1:7" ht="40.5" x14ac:dyDescent="0.25">
      <c r="A1" s="1" t="s">
        <v>204</v>
      </c>
      <c r="B1" s="2"/>
      <c r="C1" s="2"/>
      <c r="D1" s="2"/>
      <c r="E1" s="2"/>
      <c r="F1" s="2"/>
      <c r="G1" s="2"/>
    </row>
    <row r="2" spans="1:7" ht="57" x14ac:dyDescent="0.25">
      <c r="A2" s="3" t="s">
        <v>205</v>
      </c>
      <c r="B2" s="2"/>
      <c r="C2" s="2"/>
      <c r="D2" s="2"/>
      <c r="E2" s="2"/>
      <c r="F2" s="2"/>
      <c r="G2" s="2"/>
    </row>
    <row r="3" spans="1:7" x14ac:dyDescent="0.25">
      <c r="A3" s="4" t="s">
        <v>206</v>
      </c>
      <c r="B3" s="4" t="s">
        <v>32</v>
      </c>
      <c r="C3" s="4" t="s">
        <v>207</v>
      </c>
      <c r="D3" s="2"/>
      <c r="E3" s="4" t="s">
        <v>60</v>
      </c>
      <c r="F3" s="4" t="s">
        <v>61</v>
      </c>
      <c r="G3" s="4" t="s">
        <v>208</v>
      </c>
    </row>
    <row r="4" spans="1:7" ht="30" x14ac:dyDescent="0.25">
      <c r="A4" s="5" t="s">
        <v>209</v>
      </c>
      <c r="B4" s="5" t="s">
        <v>210</v>
      </c>
      <c r="C4" s="5" t="s">
        <v>211</v>
      </c>
      <c r="D4" s="2"/>
      <c r="E4" s="5" t="s">
        <v>212</v>
      </c>
      <c r="F4" s="5">
        <v>25</v>
      </c>
      <c r="G4" s="5">
        <v>3</v>
      </c>
    </row>
    <row r="5" spans="1:7" x14ac:dyDescent="0.25">
      <c r="A5" s="5" t="s">
        <v>35</v>
      </c>
      <c r="B5" s="5" t="s">
        <v>213</v>
      </c>
      <c r="C5" s="5" t="s">
        <v>214</v>
      </c>
      <c r="D5" s="2"/>
      <c r="E5" s="5" t="s">
        <v>215</v>
      </c>
      <c r="F5" s="5">
        <v>20</v>
      </c>
      <c r="G5" s="5">
        <v>3</v>
      </c>
    </row>
    <row r="6" spans="1:7" x14ac:dyDescent="0.25">
      <c r="A6" s="5" t="s">
        <v>38</v>
      </c>
      <c r="B6" s="5">
        <v>18</v>
      </c>
      <c r="C6" s="5" t="s">
        <v>216</v>
      </c>
      <c r="D6" s="2"/>
      <c r="E6" s="5" t="s">
        <v>217</v>
      </c>
      <c r="F6" s="5">
        <v>20</v>
      </c>
      <c r="G6" s="5">
        <v>3</v>
      </c>
    </row>
    <row r="7" spans="1:7" x14ac:dyDescent="0.25">
      <c r="A7" s="5" t="s">
        <v>218</v>
      </c>
      <c r="B7" s="5">
        <v>20</v>
      </c>
      <c r="C7" s="5" t="s">
        <v>219</v>
      </c>
      <c r="D7" s="2"/>
      <c r="E7" s="5" t="s">
        <v>220</v>
      </c>
      <c r="F7" s="5">
        <v>15</v>
      </c>
      <c r="G7" s="5">
        <v>4</v>
      </c>
    </row>
    <row r="8" spans="1:7" x14ac:dyDescent="0.25">
      <c r="A8" s="5" t="s">
        <v>221</v>
      </c>
      <c r="B8" s="5">
        <v>0</v>
      </c>
      <c r="C8" s="5" t="s">
        <v>219</v>
      </c>
      <c r="D8" s="2"/>
      <c r="E8" s="5" t="s">
        <v>192</v>
      </c>
      <c r="F8" s="5">
        <v>10</v>
      </c>
      <c r="G8" s="5">
        <v>3</v>
      </c>
    </row>
    <row r="9" spans="1:7" x14ac:dyDescent="0.25">
      <c r="A9" s="5" t="s">
        <v>222</v>
      </c>
      <c r="B9" s="5">
        <v>12</v>
      </c>
      <c r="C9" s="5" t="s">
        <v>219</v>
      </c>
      <c r="D9" s="2"/>
      <c r="E9" s="5" t="s">
        <v>196</v>
      </c>
      <c r="F9" s="5">
        <v>10</v>
      </c>
      <c r="G9" s="5">
        <v>3</v>
      </c>
    </row>
    <row r="10" spans="1:7" x14ac:dyDescent="0.25">
      <c r="A10" s="5" t="s">
        <v>223</v>
      </c>
      <c r="B10" s="5">
        <v>6</v>
      </c>
      <c r="C10" s="5" t="s">
        <v>224</v>
      </c>
      <c r="D10" s="2"/>
      <c r="E10" s="2"/>
      <c r="F10" s="2"/>
      <c r="G10" s="2"/>
    </row>
    <row r="11" spans="1:7" x14ac:dyDescent="0.25">
      <c r="A11" s="5" t="s">
        <v>225</v>
      </c>
      <c r="B11" s="5">
        <v>35</v>
      </c>
      <c r="C11" s="5" t="s">
        <v>226</v>
      </c>
      <c r="D11" s="2"/>
      <c r="E11" s="2"/>
      <c r="F11" s="2"/>
      <c r="G11" s="2"/>
    </row>
    <row r="12" spans="1:7" x14ac:dyDescent="0.25">
      <c r="A12" s="5" t="s">
        <v>227</v>
      </c>
      <c r="B12" s="5">
        <v>6</v>
      </c>
      <c r="C12" s="5" t="s">
        <v>228</v>
      </c>
      <c r="D12" s="2"/>
      <c r="E12" s="4" t="s">
        <v>229</v>
      </c>
      <c r="F12" s="4" t="s">
        <v>230</v>
      </c>
      <c r="G12" s="4" t="s">
        <v>24</v>
      </c>
    </row>
    <row r="13" spans="1:7" x14ac:dyDescent="0.25">
      <c r="A13" s="5" t="s">
        <v>215</v>
      </c>
      <c r="B13" s="5">
        <v>7</v>
      </c>
      <c r="C13" s="5" t="s">
        <v>228</v>
      </c>
      <c r="D13" s="2"/>
      <c r="E13" s="5" t="s">
        <v>158</v>
      </c>
      <c r="F13" s="5">
        <f>SUM(B12:B15)</f>
        <v>22</v>
      </c>
      <c r="G13" s="8">
        <f>SUM(B12:B15)</f>
        <v>22</v>
      </c>
    </row>
    <row r="14" spans="1:7" x14ac:dyDescent="0.25">
      <c r="A14" s="5" t="s">
        <v>231</v>
      </c>
      <c r="B14" s="5">
        <v>6</v>
      </c>
      <c r="C14" s="5" t="s">
        <v>228</v>
      </c>
      <c r="D14" s="2"/>
      <c r="E14" s="5" t="s">
        <v>200</v>
      </c>
      <c r="F14" s="5">
        <f>B11-G13</f>
        <v>13</v>
      </c>
      <c r="G14" s="8">
        <f>B11-G13</f>
        <v>13</v>
      </c>
    </row>
    <row r="15" spans="1:7" x14ac:dyDescent="0.25">
      <c r="A15" s="5" t="s">
        <v>232</v>
      </c>
      <c r="B15" s="5">
        <v>3</v>
      </c>
      <c r="C15" s="5" t="s">
        <v>228</v>
      </c>
      <c r="D15" s="2"/>
      <c r="E15" s="5" t="s">
        <v>162</v>
      </c>
      <c r="F15" s="5">
        <f>B6/B7+B8</f>
        <v>0.9</v>
      </c>
      <c r="G15" s="10">
        <f>B6/B7+B8</f>
        <v>0.9</v>
      </c>
    </row>
    <row r="16" spans="1:7" x14ac:dyDescent="0.25">
      <c r="A16" s="5" t="s">
        <v>233</v>
      </c>
      <c r="B16" s="5">
        <v>1</v>
      </c>
      <c r="C16" s="5" t="s">
        <v>228</v>
      </c>
      <c r="D16" s="2"/>
      <c r="E16" s="5" t="s">
        <v>234</v>
      </c>
      <c r="F16" s="5">
        <f>G13/60*B9</f>
        <v>4.3999999999999995</v>
      </c>
      <c r="G16" s="10">
        <f>G13/60*B9</f>
        <v>4.3999999999999995</v>
      </c>
    </row>
    <row r="17" spans="1:7" x14ac:dyDescent="0.25">
      <c r="A17" s="5" t="s">
        <v>186</v>
      </c>
      <c r="B17" s="5">
        <v>1</v>
      </c>
      <c r="C17" s="5" t="s">
        <v>235</v>
      </c>
      <c r="D17" s="2"/>
      <c r="E17" s="5" t="s">
        <v>202</v>
      </c>
      <c r="F17" s="5">
        <f>(G15+G16)/B17</f>
        <v>5.3</v>
      </c>
      <c r="G17" s="10">
        <f>(G15+G16)/B17</f>
        <v>5.3</v>
      </c>
    </row>
    <row r="18" spans="1:7" x14ac:dyDescent="0.25">
      <c r="A18" s="5" t="s">
        <v>236</v>
      </c>
      <c r="B18" s="5" t="s">
        <v>58</v>
      </c>
      <c r="C18" s="5" t="s">
        <v>237</v>
      </c>
      <c r="D18" s="2"/>
      <c r="E18" s="5" t="s">
        <v>208</v>
      </c>
      <c r="F18" s="5">
        <f>ROUND(SUMPRODUCT(F4:F9,G4:G9)/4,0)</f>
        <v>79</v>
      </c>
      <c r="G18" s="8">
        <f>ROUND(SUMPRODUCT(F4:F9,G4:G9)/4,0)</f>
        <v>79</v>
      </c>
    </row>
    <row r="19" spans="1:7" x14ac:dyDescent="0.25">
      <c r="A19" s="5" t="s">
        <v>190</v>
      </c>
      <c r="B19" s="5" t="s">
        <v>238</v>
      </c>
      <c r="C19" s="5" t="s">
        <v>237</v>
      </c>
      <c r="D19" s="2"/>
      <c r="E19" s="5" t="s">
        <v>239</v>
      </c>
      <c r="F19" s="5">
        <f>100%</f>
        <v>1</v>
      </c>
      <c r="G19" s="14">
        <f>100%</f>
        <v>1</v>
      </c>
    </row>
    <row r="20" spans="1:7" ht="16.5" x14ac:dyDescent="0.25">
      <c r="A20" s="5" t="s">
        <v>240</v>
      </c>
      <c r="B20" s="5" t="s">
        <v>58</v>
      </c>
      <c r="C20" s="5" t="s">
        <v>237</v>
      </c>
      <c r="D20" s="2"/>
      <c r="E20" s="5" t="s">
        <v>241</v>
      </c>
      <c r="F20" s="5" t="s">
        <v>242</v>
      </c>
      <c r="G20" s="16" t="str">
        <f>IF(OR(B17&lt;=0,B18="NO",B19="SI",B20="NO",B21="NO"),"DESCARTAR",IF(OR(B22&lt;&gt;"SI",B23&lt;&gt;"SI",G14&lt;=0,G17&gt;B10),"SEGUIR GRATIS",IF(AND(G18&gt;=75,G4&gt;=3,G6&gt;=3),"PAGAR",IF(G18&lt;55,"DESCARTAR","SEGUIR GRATIS"))))</f>
        <v>PAGAR</v>
      </c>
    </row>
    <row r="21" spans="1:7" x14ac:dyDescent="0.25">
      <c r="A21" s="5" t="s">
        <v>243</v>
      </c>
      <c r="B21" s="5" t="s">
        <v>58</v>
      </c>
      <c r="C21" s="5" t="s">
        <v>244</v>
      </c>
      <c r="D21" s="2"/>
      <c r="E21" s="2"/>
      <c r="F21" s="2"/>
      <c r="G21" s="2"/>
    </row>
    <row r="22" spans="1:7" x14ac:dyDescent="0.25">
      <c r="A22" s="5" t="s">
        <v>245</v>
      </c>
      <c r="B22" s="5" t="s">
        <v>58</v>
      </c>
      <c r="C22" s="5" t="s">
        <v>237</v>
      </c>
      <c r="D22" s="2"/>
      <c r="E22" s="2"/>
      <c r="F22" s="2"/>
      <c r="G22" s="2"/>
    </row>
    <row r="23" spans="1:7" x14ac:dyDescent="0.25">
      <c r="A23" s="5" t="s">
        <v>246</v>
      </c>
      <c r="B23" s="5" t="s">
        <v>58</v>
      </c>
      <c r="C23" s="5" t="s">
        <v>247</v>
      </c>
      <c r="D23" s="2"/>
      <c r="E23" s="2"/>
      <c r="F23" s="2"/>
      <c r="G23" s="2"/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15"/>
  <sheetViews>
    <sheetView workbookViewId="0">
      <pane ySplit="3" topLeftCell="A4" activePane="bottomLeft" state="frozen"/>
      <selection pane="bottomLeft"/>
    </sheetView>
  </sheetViews>
  <sheetFormatPr baseColWidth="10" defaultColWidth="9.140625" defaultRowHeight="15" x14ac:dyDescent="0.25"/>
  <cols>
    <col min="1" max="1" width="22" customWidth="1"/>
    <col min="2" max="2" width="31" customWidth="1"/>
    <col min="3" max="3" width="55" customWidth="1"/>
    <col min="4" max="4" width="20" customWidth="1"/>
    <col min="5" max="5" width="35" customWidth="1"/>
    <col min="6" max="6" width="14" customWidth="1"/>
    <col min="7" max="7" width="48" customWidth="1"/>
  </cols>
  <sheetData>
    <row r="1" spans="1:7" ht="40.5" x14ac:dyDescent="0.25">
      <c r="A1" s="1" t="s">
        <v>248</v>
      </c>
      <c r="B1" s="2"/>
      <c r="C1" s="2"/>
      <c r="D1" s="2"/>
      <c r="E1" s="2"/>
      <c r="F1" s="2"/>
      <c r="G1" s="2"/>
    </row>
    <row r="2" spans="1:7" ht="57" x14ac:dyDescent="0.25">
      <c r="A2" s="3" t="s">
        <v>249</v>
      </c>
      <c r="B2" s="2"/>
      <c r="C2" s="2"/>
      <c r="D2" s="2"/>
      <c r="E2" s="2"/>
      <c r="F2" s="2"/>
      <c r="G2" s="2"/>
    </row>
    <row r="3" spans="1:7" x14ac:dyDescent="0.25">
      <c r="A3" s="4" t="s">
        <v>250</v>
      </c>
      <c r="B3" s="4" t="s">
        <v>251</v>
      </c>
      <c r="C3" s="4" t="s">
        <v>78</v>
      </c>
      <c r="D3" s="4" t="s">
        <v>252</v>
      </c>
      <c r="E3" s="4" t="s">
        <v>253</v>
      </c>
      <c r="F3" s="4" t="s">
        <v>33</v>
      </c>
      <c r="G3" s="4" t="s">
        <v>254</v>
      </c>
    </row>
    <row r="4" spans="1:7" x14ac:dyDescent="0.25">
      <c r="A4" s="5" t="s">
        <v>29</v>
      </c>
      <c r="B4" s="5" t="s">
        <v>255</v>
      </c>
      <c r="C4" s="5" t="s">
        <v>256</v>
      </c>
      <c r="D4" s="5" t="s">
        <v>257</v>
      </c>
      <c r="E4" s="5" t="s">
        <v>258</v>
      </c>
      <c r="F4" s="5" t="s">
        <v>36</v>
      </c>
      <c r="G4" s="5" t="s">
        <v>259</v>
      </c>
    </row>
    <row r="5" spans="1:7" x14ac:dyDescent="0.25">
      <c r="A5" s="5" t="s">
        <v>29</v>
      </c>
      <c r="B5" s="5" t="s">
        <v>260</v>
      </c>
      <c r="C5" s="5" t="s">
        <v>261</v>
      </c>
      <c r="D5" s="5" t="s">
        <v>262</v>
      </c>
      <c r="E5" s="5" t="s">
        <v>263</v>
      </c>
      <c r="F5" s="5" t="s">
        <v>36</v>
      </c>
      <c r="G5" s="5" t="s">
        <v>264</v>
      </c>
    </row>
    <row r="6" spans="1:7" ht="30" x14ac:dyDescent="0.25">
      <c r="A6" s="5" t="s">
        <v>74</v>
      </c>
      <c r="B6" s="5" t="s">
        <v>95</v>
      </c>
      <c r="C6" s="5" t="s">
        <v>265</v>
      </c>
      <c r="D6" s="5" t="s">
        <v>266</v>
      </c>
      <c r="E6" s="5" t="s">
        <v>267</v>
      </c>
      <c r="F6" s="5" t="s">
        <v>36</v>
      </c>
      <c r="G6" s="5" t="s">
        <v>268</v>
      </c>
    </row>
    <row r="7" spans="1:7" x14ac:dyDescent="0.25">
      <c r="A7" s="5" t="s">
        <v>74</v>
      </c>
      <c r="B7" s="5" t="s">
        <v>101</v>
      </c>
      <c r="C7" s="5" t="s">
        <v>269</v>
      </c>
      <c r="D7" s="5" t="s">
        <v>266</v>
      </c>
      <c r="E7" s="5" t="s">
        <v>267</v>
      </c>
      <c r="F7" s="5" t="s">
        <v>36</v>
      </c>
      <c r="G7" s="5" t="s">
        <v>270</v>
      </c>
    </row>
    <row r="8" spans="1:7" x14ac:dyDescent="0.25">
      <c r="A8" s="5" t="s">
        <v>74</v>
      </c>
      <c r="B8" s="5" t="s">
        <v>103</v>
      </c>
      <c r="C8" s="5" t="s">
        <v>271</v>
      </c>
      <c r="D8" s="5" t="s">
        <v>266</v>
      </c>
      <c r="E8" s="5" t="s">
        <v>267</v>
      </c>
      <c r="F8" s="5" t="s">
        <v>36</v>
      </c>
      <c r="G8" s="5" t="s">
        <v>270</v>
      </c>
    </row>
    <row r="9" spans="1:7" x14ac:dyDescent="0.25">
      <c r="A9" s="5" t="s">
        <v>74</v>
      </c>
      <c r="B9" s="5" t="s">
        <v>109</v>
      </c>
      <c r="C9" s="5" t="s">
        <v>272</v>
      </c>
      <c r="D9" s="5" t="s">
        <v>273</v>
      </c>
      <c r="E9" s="5" t="s">
        <v>274</v>
      </c>
      <c r="F9" s="5" t="s">
        <v>36</v>
      </c>
      <c r="G9" s="5" t="s">
        <v>270</v>
      </c>
    </row>
    <row r="10" spans="1:7" x14ac:dyDescent="0.25">
      <c r="A10" s="5" t="s">
        <v>74</v>
      </c>
      <c r="B10" s="5" t="s">
        <v>117</v>
      </c>
      <c r="C10" s="5" t="s">
        <v>275</v>
      </c>
      <c r="D10" s="5" t="s">
        <v>276</v>
      </c>
      <c r="E10" s="5" t="s">
        <v>277</v>
      </c>
      <c r="F10" s="5" t="s">
        <v>36</v>
      </c>
      <c r="G10" s="5" t="s">
        <v>278</v>
      </c>
    </row>
    <row r="11" spans="1:7" x14ac:dyDescent="0.25">
      <c r="A11" s="5" t="s">
        <v>127</v>
      </c>
      <c r="B11" s="5" t="s">
        <v>279</v>
      </c>
      <c r="C11" s="5" t="s">
        <v>280</v>
      </c>
      <c r="D11" s="5" t="s">
        <v>273</v>
      </c>
      <c r="E11" s="5" t="s">
        <v>281</v>
      </c>
      <c r="F11" s="5" t="s">
        <v>36</v>
      </c>
      <c r="G11" s="5" t="s">
        <v>282</v>
      </c>
    </row>
    <row r="12" spans="1:7" x14ac:dyDescent="0.25">
      <c r="A12" s="5" t="s">
        <v>127</v>
      </c>
      <c r="B12" s="5" t="s">
        <v>283</v>
      </c>
      <c r="C12" s="5" t="s">
        <v>284</v>
      </c>
      <c r="D12" s="5" t="s">
        <v>285</v>
      </c>
      <c r="E12" s="5" t="s">
        <v>286</v>
      </c>
      <c r="F12" s="5" t="s">
        <v>287</v>
      </c>
      <c r="G12" s="5" t="s">
        <v>288</v>
      </c>
    </row>
    <row r="13" spans="1:7" x14ac:dyDescent="0.25">
      <c r="A13" s="5" t="s">
        <v>153</v>
      </c>
      <c r="B13" s="5" t="s">
        <v>289</v>
      </c>
      <c r="C13" s="5" t="s">
        <v>290</v>
      </c>
      <c r="D13" s="5" t="s">
        <v>266</v>
      </c>
      <c r="E13" s="5" t="s">
        <v>291</v>
      </c>
      <c r="F13" s="5" t="s">
        <v>287</v>
      </c>
      <c r="G13" s="5" t="s">
        <v>292</v>
      </c>
    </row>
    <row r="14" spans="1:7" x14ac:dyDescent="0.25">
      <c r="A14" s="5" t="s">
        <v>153</v>
      </c>
      <c r="B14" s="5" t="s">
        <v>293</v>
      </c>
      <c r="C14" s="5" t="s">
        <v>294</v>
      </c>
      <c r="D14" s="5" t="s">
        <v>257</v>
      </c>
      <c r="E14" s="5" t="s">
        <v>295</v>
      </c>
      <c r="F14" s="5" t="s">
        <v>287</v>
      </c>
      <c r="G14" s="5" t="s">
        <v>296</v>
      </c>
    </row>
    <row r="15" spans="1:7" ht="30" x14ac:dyDescent="0.25">
      <c r="A15" s="5" t="s">
        <v>172</v>
      </c>
      <c r="B15" s="5" t="s">
        <v>297</v>
      </c>
      <c r="C15" s="5" t="s">
        <v>298</v>
      </c>
      <c r="D15" s="5" t="s">
        <v>276</v>
      </c>
      <c r="E15" s="5" t="s">
        <v>299</v>
      </c>
      <c r="F15" s="5" t="s">
        <v>287</v>
      </c>
      <c r="G15" s="5" t="s">
        <v>300</v>
      </c>
    </row>
  </sheetData>
  <autoFilter ref="A3:G15" xr:uid="{00000000-0009-0000-0000-000007000000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00_LEEME</vt:lpstr>
      <vt:lpstr>01_CONFIG</vt:lpstr>
      <vt:lpstr>02_PRUEBA_30M</vt:lpstr>
      <vt:lpstr>03_SCORECARD</vt:lpstr>
      <vt:lpstr>04_COSTE</vt:lpstr>
      <vt:lpstr>05_DECISION</vt:lpstr>
      <vt:lpstr>06_EJEMPLO_FICTICIO</vt:lpstr>
      <vt:lpstr>07_DICCIONARIO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Plantilla para evaluar una herramienta de IA en 30 minutos</dc:title>
  <dc:subject>Scorecard accesible para decidir pagar, seguir gratis o descartar</dc:subject>
  <dc:creator>Equipo Ranquia</dc:creator>
  <dc:description>Workbook reutilizable con ejemplo ficticio; no contiene pruebas de marcas.</dc:description>
  <cp:lastModifiedBy>name lastname</cp:lastModifiedBy>
  <dcterms:created xsi:type="dcterms:W3CDTF">2026-08-14T14:06:31Z</dcterms:created>
  <dcterms:modified xsi:type="dcterms:W3CDTF">2026-08-14T14:09:25Z</dcterms:modified>
  <dc:language>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d54e9e00-b313-4552-85c5-27096ca71dcd</vt:lpwstr>
  </property>
</Properties>
</file>